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80" yWindow="1200" windowWidth="13020" windowHeight="7920"/>
  </bookViews>
  <sheets>
    <sheet name="Форма К-2" sheetId="1" r:id="rId1"/>
  </sheets>
  <definedNames>
    <definedName name="_Date_" localSheetId="0">#REF!</definedName>
    <definedName name="_Date_">#REF!</definedName>
    <definedName name="_Otchet_Period_Source__AT_ObjectName" localSheetId="0">#REF!</definedName>
    <definedName name="_Otchet_Period_Source__AT_ObjectName">#REF!</definedName>
    <definedName name="_Period_" localSheetId="0">#REF!</definedName>
    <definedName name="_Period_">#REF!</definedName>
    <definedName name="_xlnm._FilterDatabase" localSheetId="0" hidden="1">'Форма К-2'!$A$12:$I$353</definedName>
    <definedName name="_xlnm.Print_Titles" localSheetId="0">'Форма К-2'!$10:$12</definedName>
  </definedNames>
  <calcPr calcId="124519"/>
</workbook>
</file>

<file path=xl/calcChain.xml><?xml version="1.0" encoding="utf-8"?>
<calcChain xmlns="http://schemas.openxmlformats.org/spreadsheetml/2006/main">
  <c r="H199" i="1"/>
  <c r="G237"/>
  <c r="H237"/>
  <c r="E237"/>
  <c r="I346"/>
  <c r="I163"/>
  <c r="I250"/>
  <c r="I224"/>
  <c r="I235"/>
  <c r="I244"/>
  <c r="I243"/>
  <c r="I241"/>
  <c r="I190"/>
  <c r="I182"/>
  <c r="I170"/>
  <c r="I158"/>
  <c r="I156"/>
  <c r="I155" s="1"/>
  <c r="I154"/>
  <c r="I151"/>
  <c r="I148"/>
  <c r="I138"/>
  <c r="I136"/>
  <c r="I131"/>
  <c r="I133"/>
  <c r="I103"/>
  <c r="I292" l="1"/>
  <c r="G292"/>
  <c r="F292"/>
  <c r="E292"/>
  <c r="D292"/>
  <c r="C292"/>
  <c r="I286"/>
  <c r="G286"/>
  <c r="F286"/>
  <c r="E286"/>
  <c r="D286"/>
  <c r="C286"/>
  <c r="I284"/>
  <c r="H284"/>
  <c r="G284"/>
  <c r="F284"/>
  <c r="E284"/>
  <c r="D284"/>
  <c r="C284"/>
  <c r="I335"/>
  <c r="I265"/>
  <c r="H174"/>
  <c r="I298"/>
  <c r="D321" l="1"/>
  <c r="F321"/>
  <c r="H321" s="1"/>
  <c r="H352" l="1"/>
  <c r="H344"/>
  <c r="H343"/>
  <c r="H342"/>
  <c r="H337"/>
  <c r="H322"/>
  <c r="H318"/>
  <c r="H314"/>
  <c r="H299"/>
  <c r="H295"/>
  <c r="H291"/>
  <c r="H289"/>
  <c r="H266"/>
  <c r="H244"/>
  <c r="H236"/>
  <c r="H220"/>
  <c r="H235"/>
  <c r="H229"/>
  <c r="H224"/>
  <c r="H215"/>
  <c r="H201"/>
  <c r="H198"/>
  <c r="H197"/>
  <c r="H196"/>
  <c r="H168"/>
  <c r="D39"/>
  <c r="F335"/>
  <c r="D335"/>
  <c r="F346"/>
  <c r="F345" s="1"/>
  <c r="F317"/>
  <c r="H317" s="1"/>
  <c r="D317"/>
  <c r="F298"/>
  <c r="H298" s="1"/>
  <c r="D298"/>
  <c r="F265"/>
  <c r="H265" s="1"/>
  <c r="D265"/>
  <c r="H171"/>
  <c r="E351" l="1"/>
  <c r="E350"/>
  <c r="E349"/>
  <c r="E348"/>
  <c r="E318"/>
  <c r="G318"/>
  <c r="G317"/>
  <c r="E317"/>
  <c r="H307" l="1"/>
  <c r="H301"/>
  <c r="H170"/>
  <c r="I321" l="1"/>
  <c r="I167"/>
  <c r="I319"/>
  <c r="I317"/>
  <c r="I306"/>
  <c r="I296"/>
  <c r="I300"/>
  <c r="I282"/>
  <c r="I137"/>
  <c r="I102"/>
  <c r="C306" l="1"/>
  <c r="C167"/>
  <c r="F167" l="1"/>
  <c r="F155"/>
  <c r="F150" s="1"/>
  <c r="D155"/>
  <c r="F84"/>
  <c r="G351"/>
  <c r="G350"/>
  <c r="G349"/>
  <c r="G348"/>
  <c r="F315"/>
  <c r="F306"/>
  <c r="D306"/>
  <c r="F300"/>
  <c r="D300"/>
  <c r="F282"/>
  <c r="D282"/>
  <c r="H300" l="1"/>
  <c r="H306"/>
  <c r="H255"/>
  <c r="I178"/>
  <c r="F178"/>
  <c r="D178"/>
  <c r="C178"/>
  <c r="D167"/>
  <c r="F102"/>
  <c r="D102"/>
  <c r="C102"/>
  <c r="F34"/>
  <c r="H102" l="1"/>
  <c r="H305"/>
  <c r="H260"/>
  <c r="H262"/>
  <c r="H230"/>
  <c r="H56" l="1"/>
  <c r="H208" l="1"/>
  <c r="I205"/>
  <c r="I140"/>
  <c r="I21"/>
  <c r="D341" l="1"/>
  <c r="D340" s="1"/>
  <c r="D346"/>
  <c r="D205"/>
  <c r="D345" l="1"/>
  <c r="H345" s="1"/>
  <c r="H346"/>
  <c r="F205"/>
  <c r="F240"/>
  <c r="F242"/>
  <c r="F341"/>
  <c r="F55"/>
  <c r="F340" l="1"/>
  <c r="H340" s="1"/>
  <c r="H341"/>
  <c r="G17"/>
  <c r="G18"/>
  <c r="G19"/>
  <c r="G20"/>
  <c r="G22"/>
  <c r="G23"/>
  <c r="G24"/>
  <c r="G25"/>
  <c r="G26"/>
  <c r="G28"/>
  <c r="G29"/>
  <c r="G30"/>
  <c r="G31"/>
  <c r="G33"/>
  <c r="G40"/>
  <c r="G41"/>
  <c r="G42"/>
  <c r="G43"/>
  <c r="G47"/>
  <c r="G48"/>
  <c r="G49"/>
  <c r="G50"/>
  <c r="G52"/>
  <c r="G53"/>
  <c r="G54"/>
  <c r="G56"/>
  <c r="G57"/>
  <c r="G58"/>
  <c r="G60"/>
  <c r="G61"/>
  <c r="G62"/>
  <c r="G65"/>
  <c r="G66"/>
  <c r="G67"/>
  <c r="G68"/>
  <c r="G69"/>
  <c r="G72"/>
  <c r="G73"/>
  <c r="G74"/>
  <c r="G75"/>
  <c r="G76"/>
  <c r="G78"/>
  <c r="G79"/>
  <c r="G80"/>
  <c r="G81"/>
  <c r="G82"/>
  <c r="G85"/>
  <c r="G86"/>
  <c r="G87"/>
  <c r="G88"/>
  <c r="G89"/>
  <c r="G91"/>
  <c r="G92"/>
  <c r="G93"/>
  <c r="G94"/>
  <c r="G97"/>
  <c r="G99"/>
  <c r="G100"/>
  <c r="G101"/>
  <c r="G103"/>
  <c r="G105"/>
  <c r="G107"/>
  <c r="G108"/>
  <c r="G110"/>
  <c r="G112"/>
  <c r="G115"/>
  <c r="G117"/>
  <c r="G119"/>
  <c r="G122"/>
  <c r="G124"/>
  <c r="G127"/>
  <c r="G129"/>
  <c r="G131"/>
  <c r="G133"/>
  <c r="G136"/>
  <c r="G138"/>
  <c r="G141"/>
  <c r="G143"/>
  <c r="G146"/>
  <c r="G148"/>
  <c r="G151"/>
  <c r="G152"/>
  <c r="G154"/>
  <c r="G156"/>
  <c r="G157"/>
  <c r="G158"/>
  <c r="G160"/>
  <c r="G163"/>
  <c r="G166"/>
  <c r="G168"/>
  <c r="G174"/>
  <c r="G177"/>
  <c r="G179"/>
  <c r="G180"/>
  <c r="G182"/>
  <c r="G185"/>
  <c r="G187"/>
  <c r="G190"/>
  <c r="G193"/>
  <c r="G196"/>
  <c r="G197"/>
  <c r="G198"/>
  <c r="G201"/>
  <c r="G202"/>
  <c r="G204"/>
  <c r="G206"/>
  <c r="G207"/>
  <c r="G210"/>
  <c r="G211"/>
  <c r="G212"/>
  <c r="G213"/>
  <c r="G214"/>
  <c r="G215"/>
  <c r="G217"/>
  <c r="G219"/>
  <c r="G220"/>
  <c r="G223"/>
  <c r="G224"/>
  <c r="G226"/>
  <c r="G227"/>
  <c r="G229"/>
  <c r="G230"/>
  <c r="G232"/>
  <c r="G234"/>
  <c r="G235"/>
  <c r="G236"/>
  <c r="G239"/>
  <c r="G241"/>
  <c r="G243"/>
  <c r="G244"/>
  <c r="G245"/>
  <c r="G248"/>
  <c r="G250"/>
  <c r="G255"/>
  <c r="G257"/>
  <c r="G260"/>
  <c r="G262"/>
  <c r="G264"/>
  <c r="G268"/>
  <c r="G271"/>
  <c r="G274"/>
  <c r="G275"/>
  <c r="G277"/>
  <c r="G279"/>
  <c r="G281"/>
  <c r="G289"/>
  <c r="G291"/>
  <c r="G295"/>
  <c r="G303"/>
  <c r="G305"/>
  <c r="G309"/>
  <c r="G312"/>
  <c r="G314"/>
  <c r="G316"/>
  <c r="G320"/>
  <c r="G321"/>
  <c r="G322"/>
  <c r="G324"/>
  <c r="G326"/>
  <c r="G329"/>
  <c r="G331"/>
  <c r="G333"/>
  <c r="G336"/>
  <c r="G338"/>
  <c r="G342"/>
  <c r="G343"/>
  <c r="G344"/>
  <c r="G347"/>
  <c r="G352"/>
  <c r="E17"/>
  <c r="E18"/>
  <c r="E19"/>
  <c r="E20"/>
  <c r="E22"/>
  <c r="E23"/>
  <c r="E24"/>
  <c r="E25"/>
  <c r="E26"/>
  <c r="E28"/>
  <c r="E29"/>
  <c r="E30"/>
  <c r="E31"/>
  <c r="E33"/>
  <c r="E40"/>
  <c r="E41"/>
  <c r="E42"/>
  <c r="E43"/>
  <c r="E47"/>
  <c r="E48"/>
  <c r="E49"/>
  <c r="E50"/>
  <c r="E52"/>
  <c r="E53"/>
  <c r="E54"/>
  <c r="E56"/>
  <c r="E57"/>
  <c r="E58"/>
  <c r="E60"/>
  <c r="E61"/>
  <c r="E62"/>
  <c r="E65"/>
  <c r="E66"/>
  <c r="E67"/>
  <c r="E68"/>
  <c r="E69"/>
  <c r="E72"/>
  <c r="E73"/>
  <c r="E74"/>
  <c r="E75"/>
  <c r="E76"/>
  <c r="E78"/>
  <c r="E79"/>
  <c r="E80"/>
  <c r="E81"/>
  <c r="E82"/>
  <c r="E85"/>
  <c r="E86"/>
  <c r="E87"/>
  <c r="E88"/>
  <c r="E89"/>
  <c r="E91"/>
  <c r="E92"/>
  <c r="E93"/>
  <c r="E94"/>
  <c r="E97"/>
  <c r="E99"/>
  <c r="E100"/>
  <c r="E101"/>
  <c r="E103"/>
  <c r="E102" s="1"/>
  <c r="E105"/>
  <c r="E107"/>
  <c r="E108"/>
  <c r="E110"/>
  <c r="E112"/>
  <c r="E115"/>
  <c r="E117"/>
  <c r="E119"/>
  <c r="E122"/>
  <c r="E124"/>
  <c r="E127"/>
  <c r="E129"/>
  <c r="E131"/>
  <c r="E133"/>
  <c r="E136"/>
  <c r="E138"/>
  <c r="E143"/>
  <c r="E146"/>
  <c r="E148"/>
  <c r="E151"/>
  <c r="E152"/>
  <c r="E154"/>
  <c r="E156"/>
  <c r="E157"/>
  <c r="E158"/>
  <c r="E160"/>
  <c r="E163"/>
  <c r="E166"/>
  <c r="E168"/>
  <c r="E174"/>
  <c r="E177"/>
  <c r="E179"/>
  <c r="E180"/>
  <c r="E185"/>
  <c r="E187"/>
  <c r="E190"/>
  <c r="E193"/>
  <c r="E196"/>
  <c r="E197"/>
  <c r="E198"/>
  <c r="E201"/>
  <c r="E202"/>
  <c r="E204"/>
  <c r="E206"/>
  <c r="E207"/>
  <c r="E210"/>
  <c r="E211"/>
  <c r="E212"/>
  <c r="E213"/>
  <c r="E214"/>
  <c r="E215"/>
  <c r="E217"/>
  <c r="E219"/>
  <c r="E220"/>
  <c r="E223"/>
  <c r="E224"/>
  <c r="E226"/>
  <c r="E227"/>
  <c r="E229"/>
  <c r="E230"/>
  <c r="E232"/>
  <c r="E234"/>
  <c r="E235"/>
  <c r="E236"/>
  <c r="E239"/>
  <c r="E241"/>
  <c r="E243"/>
  <c r="E244"/>
  <c r="E245"/>
  <c r="E248"/>
  <c r="E250"/>
  <c r="E255"/>
  <c r="E257"/>
  <c r="E260"/>
  <c r="E262"/>
  <c r="E264"/>
  <c r="E268"/>
  <c r="E271"/>
  <c r="E274"/>
  <c r="E275"/>
  <c r="E277"/>
  <c r="E279"/>
  <c r="E281"/>
  <c r="E289"/>
  <c r="E291"/>
  <c r="E295"/>
  <c r="E305"/>
  <c r="E309"/>
  <c r="E312"/>
  <c r="E314"/>
  <c r="E316"/>
  <c r="E320"/>
  <c r="E321"/>
  <c r="E322"/>
  <c r="E324"/>
  <c r="E326"/>
  <c r="E329"/>
  <c r="E331"/>
  <c r="E333"/>
  <c r="E336"/>
  <c r="E338"/>
  <c r="E342"/>
  <c r="E343"/>
  <c r="E344"/>
  <c r="E347"/>
  <c r="E352"/>
  <c r="E178" l="1"/>
  <c r="I150"/>
  <c r="C155"/>
  <c r="E155" l="1"/>
  <c r="G155"/>
  <c r="F304"/>
  <c r="D304"/>
  <c r="C304"/>
  <c r="H304" l="1"/>
  <c r="E304"/>
  <c r="G304"/>
  <c r="I200" l="1"/>
  <c r="F71" l="1"/>
  <c r="H156" l="1"/>
  <c r="H160"/>
  <c r="H226"/>
  <c r="I302"/>
  <c r="I304"/>
  <c r="D150"/>
  <c r="D294"/>
  <c r="E294" l="1"/>
  <c r="F104"/>
  <c r="F98" s="1"/>
  <c r="F159"/>
  <c r="F294"/>
  <c r="H268"/>
  <c r="H271"/>
  <c r="H274"/>
  <c r="H275"/>
  <c r="H277"/>
  <c r="H279"/>
  <c r="H281"/>
  <c r="C302"/>
  <c r="D302"/>
  <c r="F302"/>
  <c r="H294" l="1"/>
  <c r="G302"/>
  <c r="G294"/>
  <c r="E302"/>
  <c r="I345"/>
  <c r="C346"/>
  <c r="C345" s="1"/>
  <c r="I341"/>
  <c r="I340" s="1"/>
  <c r="I339" s="1"/>
  <c r="C341"/>
  <c r="C340" s="1"/>
  <c r="H338"/>
  <c r="H336"/>
  <c r="I334"/>
  <c r="D334"/>
  <c r="C335"/>
  <c r="C334" s="1"/>
  <c r="H333"/>
  <c r="I332"/>
  <c r="F332"/>
  <c r="D332"/>
  <c r="C332"/>
  <c r="H331"/>
  <c r="I330"/>
  <c r="F330"/>
  <c r="D330"/>
  <c r="C330"/>
  <c r="H329"/>
  <c r="I328"/>
  <c r="F328"/>
  <c r="D328"/>
  <c r="C328"/>
  <c r="H326"/>
  <c r="I325"/>
  <c r="F325"/>
  <c r="D325"/>
  <c r="C325"/>
  <c r="H324"/>
  <c r="I323"/>
  <c r="F323"/>
  <c r="D323"/>
  <c r="C323"/>
  <c r="F319"/>
  <c r="D319"/>
  <c r="I315"/>
  <c r="C315"/>
  <c r="I313"/>
  <c r="F313"/>
  <c r="D313"/>
  <c r="C313"/>
  <c r="H312"/>
  <c r="I311"/>
  <c r="F311"/>
  <c r="F310" s="1"/>
  <c r="D311"/>
  <c r="D310" s="1"/>
  <c r="C311"/>
  <c r="H309"/>
  <c r="I308"/>
  <c r="F308"/>
  <c r="D308"/>
  <c r="C308"/>
  <c r="I294"/>
  <c r="I290"/>
  <c r="F290"/>
  <c r="D290"/>
  <c r="C290"/>
  <c r="I288"/>
  <c r="F288"/>
  <c r="D288"/>
  <c r="C288"/>
  <c r="I280"/>
  <c r="F280"/>
  <c r="D280"/>
  <c r="C280"/>
  <c r="I278"/>
  <c r="F278"/>
  <c r="D278"/>
  <c r="C278"/>
  <c r="I276"/>
  <c r="F276"/>
  <c r="D276"/>
  <c r="C276"/>
  <c r="I273"/>
  <c r="I272" s="1"/>
  <c r="F273"/>
  <c r="D273"/>
  <c r="C273"/>
  <c r="C272" s="1"/>
  <c r="I270"/>
  <c r="I269" s="1"/>
  <c r="F270"/>
  <c r="D270"/>
  <c r="C270"/>
  <c r="C269" s="1"/>
  <c r="I267"/>
  <c r="F267"/>
  <c r="D267"/>
  <c r="C267"/>
  <c r="I263"/>
  <c r="F263"/>
  <c r="D263"/>
  <c r="C263"/>
  <c r="I261"/>
  <c r="F261"/>
  <c r="D261"/>
  <c r="C261"/>
  <c r="I259"/>
  <c r="I258" s="1"/>
  <c r="F259"/>
  <c r="D259"/>
  <c r="C259"/>
  <c r="H257"/>
  <c r="I256"/>
  <c r="F256"/>
  <c r="D256"/>
  <c r="C256"/>
  <c r="I254"/>
  <c r="F254"/>
  <c r="D254"/>
  <c r="C254"/>
  <c r="H250"/>
  <c r="I249"/>
  <c r="F249"/>
  <c r="D249"/>
  <c r="C249"/>
  <c r="I247"/>
  <c r="F247"/>
  <c r="D247"/>
  <c r="C247"/>
  <c r="H243"/>
  <c r="I242"/>
  <c r="D242"/>
  <c r="G242" s="1"/>
  <c r="C242"/>
  <c r="H241"/>
  <c r="I240"/>
  <c r="D240"/>
  <c r="C240"/>
  <c r="I238"/>
  <c r="F238"/>
  <c r="D238"/>
  <c r="C238"/>
  <c r="I233"/>
  <c r="F233"/>
  <c r="D233"/>
  <c r="C233"/>
  <c r="H232"/>
  <c r="I231"/>
  <c r="F231"/>
  <c r="D231"/>
  <c r="C231"/>
  <c r="I228"/>
  <c r="F228"/>
  <c r="H228" s="1"/>
  <c r="D228"/>
  <c r="C228"/>
  <c r="I225"/>
  <c r="F225"/>
  <c r="D225"/>
  <c r="C225"/>
  <c r="I222"/>
  <c r="I221" s="1"/>
  <c r="F222"/>
  <c r="D222"/>
  <c r="D221" s="1"/>
  <c r="C222"/>
  <c r="C221" s="1"/>
  <c r="H219"/>
  <c r="I218"/>
  <c r="F218"/>
  <c r="D218"/>
  <c r="C218"/>
  <c r="H217"/>
  <c r="I216"/>
  <c r="F216"/>
  <c r="D216"/>
  <c r="C216"/>
  <c r="H207"/>
  <c r="H206"/>
  <c r="C205"/>
  <c r="I203"/>
  <c r="F203"/>
  <c r="D203"/>
  <c r="C203"/>
  <c r="H202"/>
  <c r="F200"/>
  <c r="H200" s="1"/>
  <c r="D200"/>
  <c r="C200"/>
  <c r="I195"/>
  <c r="F195"/>
  <c r="H195" s="1"/>
  <c r="D195"/>
  <c r="C195"/>
  <c r="H193"/>
  <c r="I192"/>
  <c r="I191" s="1"/>
  <c r="F192"/>
  <c r="D192"/>
  <c r="C192"/>
  <c r="C191" s="1"/>
  <c r="I189"/>
  <c r="I188" s="1"/>
  <c r="F189"/>
  <c r="D189"/>
  <c r="C189"/>
  <c r="C188" s="1"/>
  <c r="I186"/>
  <c r="F186"/>
  <c r="D186"/>
  <c r="C186"/>
  <c r="H185"/>
  <c r="I184"/>
  <c r="F184"/>
  <c r="D184"/>
  <c r="C184"/>
  <c r="I181"/>
  <c r="F181"/>
  <c r="D181"/>
  <c r="C181"/>
  <c r="H180"/>
  <c r="H179"/>
  <c r="I176"/>
  <c r="C176"/>
  <c r="F176"/>
  <c r="I173"/>
  <c r="F173"/>
  <c r="H173" s="1"/>
  <c r="D173"/>
  <c r="C173"/>
  <c r="H166"/>
  <c r="I165"/>
  <c r="F165"/>
  <c r="D165"/>
  <c r="C165"/>
  <c r="H163"/>
  <c r="I162"/>
  <c r="F162"/>
  <c r="D162"/>
  <c r="C162"/>
  <c r="I159"/>
  <c r="D159"/>
  <c r="C159"/>
  <c r="H158"/>
  <c r="H155"/>
  <c r="C150"/>
  <c r="E150" s="1"/>
  <c r="H154"/>
  <c r="H151"/>
  <c r="H148"/>
  <c r="I147"/>
  <c r="F147"/>
  <c r="D147"/>
  <c r="C147"/>
  <c r="H146"/>
  <c r="I145"/>
  <c r="F145"/>
  <c r="D145"/>
  <c r="C145"/>
  <c r="H143"/>
  <c r="I142"/>
  <c r="F142"/>
  <c r="D142"/>
  <c r="C142"/>
  <c r="I139"/>
  <c r="F140"/>
  <c r="D140"/>
  <c r="C140"/>
  <c r="C139" s="1"/>
  <c r="H138"/>
  <c r="F137"/>
  <c r="D137"/>
  <c r="C137"/>
  <c r="H136"/>
  <c r="I135"/>
  <c r="F135"/>
  <c r="D135"/>
  <c r="C135"/>
  <c r="H133"/>
  <c r="I132"/>
  <c r="F132"/>
  <c r="D132"/>
  <c r="C132"/>
  <c r="H131"/>
  <c r="I130"/>
  <c r="F130"/>
  <c r="D130"/>
  <c r="C130"/>
  <c r="H129"/>
  <c r="I128"/>
  <c r="F128"/>
  <c r="D128"/>
  <c r="C128"/>
  <c r="H127"/>
  <c r="I126"/>
  <c r="F126"/>
  <c r="D126"/>
  <c r="C126"/>
  <c r="I123"/>
  <c r="F123"/>
  <c r="D123"/>
  <c r="C123"/>
  <c r="I121"/>
  <c r="F121"/>
  <c r="D121"/>
  <c r="C121"/>
  <c r="H119"/>
  <c r="I118"/>
  <c r="F118"/>
  <c r="D118"/>
  <c r="C118"/>
  <c r="H117"/>
  <c r="I116"/>
  <c r="F116"/>
  <c r="D116"/>
  <c r="C116"/>
  <c r="H115"/>
  <c r="I114"/>
  <c r="F114"/>
  <c r="D114"/>
  <c r="C114"/>
  <c r="H112"/>
  <c r="I111"/>
  <c r="I109" s="1"/>
  <c r="F111"/>
  <c r="D111"/>
  <c r="C111"/>
  <c r="C109" s="1"/>
  <c r="H110"/>
  <c r="H108"/>
  <c r="H107"/>
  <c r="H105"/>
  <c r="I104"/>
  <c r="I98" s="1"/>
  <c r="D104"/>
  <c r="D98" s="1"/>
  <c r="C104"/>
  <c r="C98" s="1"/>
  <c r="H103"/>
  <c r="H101"/>
  <c r="H99"/>
  <c r="H97"/>
  <c r="I96"/>
  <c r="F96"/>
  <c r="D96"/>
  <c r="C96"/>
  <c r="H91"/>
  <c r="I90"/>
  <c r="F90"/>
  <c r="D90"/>
  <c r="C90"/>
  <c r="H85"/>
  <c r="I84"/>
  <c r="D84"/>
  <c r="C84"/>
  <c r="H78"/>
  <c r="I77"/>
  <c r="F77"/>
  <c r="D77"/>
  <c r="C77"/>
  <c r="H72"/>
  <c r="I71"/>
  <c r="D71"/>
  <c r="C71"/>
  <c r="H65"/>
  <c r="I64"/>
  <c r="F64"/>
  <c r="D64"/>
  <c r="C64"/>
  <c r="H60"/>
  <c r="I59"/>
  <c r="F59"/>
  <c r="D59"/>
  <c r="C59"/>
  <c r="I55"/>
  <c r="D55"/>
  <c r="H55" s="1"/>
  <c r="C55"/>
  <c r="H54"/>
  <c r="I51"/>
  <c r="D51"/>
  <c r="C51"/>
  <c r="H47"/>
  <c r="I46"/>
  <c r="F46"/>
  <c r="D46"/>
  <c r="C46"/>
  <c r="H43"/>
  <c r="H42"/>
  <c r="H41"/>
  <c r="H40"/>
  <c r="I39"/>
  <c r="I38" s="1"/>
  <c r="F39"/>
  <c r="C39"/>
  <c r="C38" s="1"/>
  <c r="H33"/>
  <c r="I32"/>
  <c r="F32"/>
  <c r="D32"/>
  <c r="C32"/>
  <c r="H28"/>
  <c r="I27"/>
  <c r="F27"/>
  <c r="D27"/>
  <c r="C27"/>
  <c r="H22"/>
  <c r="F21"/>
  <c r="D21"/>
  <c r="C21"/>
  <c r="H17"/>
  <c r="I16"/>
  <c r="F16"/>
  <c r="D16"/>
  <c r="C16"/>
  <c r="H313" l="1"/>
  <c r="I310"/>
  <c r="H288"/>
  <c r="H233"/>
  <c r="H290"/>
  <c r="C258"/>
  <c r="F15"/>
  <c r="E225"/>
  <c r="C310"/>
  <c r="I209"/>
  <c r="E238"/>
  <c r="H259"/>
  <c r="H261"/>
  <c r="G256"/>
  <c r="E267"/>
  <c r="G247"/>
  <c r="F246"/>
  <c r="E249"/>
  <c r="E256"/>
  <c r="G261"/>
  <c r="E263"/>
  <c r="E276"/>
  <c r="G290"/>
  <c r="E311"/>
  <c r="G323"/>
  <c r="E325"/>
  <c r="E330"/>
  <c r="I253"/>
  <c r="G276"/>
  <c r="E278"/>
  <c r="E308"/>
  <c r="G140"/>
  <c r="E142"/>
  <c r="G346"/>
  <c r="G311"/>
  <c r="G263"/>
  <c r="G249"/>
  <c r="G233"/>
  <c r="G195"/>
  <c r="G165"/>
  <c r="E242"/>
  <c r="E189"/>
  <c r="E147"/>
  <c r="E132"/>
  <c r="E128"/>
  <c r="G200"/>
  <c r="E186"/>
  <c r="E32"/>
  <c r="G46"/>
  <c r="E51"/>
  <c r="E64"/>
  <c r="G77"/>
  <c r="E84"/>
  <c r="E96"/>
  <c r="G118"/>
  <c r="C164"/>
  <c r="C161" s="1"/>
  <c r="G27"/>
  <c r="E46"/>
  <c r="G59"/>
  <c r="E77"/>
  <c r="I83"/>
  <c r="G90"/>
  <c r="E114"/>
  <c r="E118"/>
  <c r="G123"/>
  <c r="G128"/>
  <c r="G132"/>
  <c r="E135"/>
  <c r="G142"/>
  <c r="G147"/>
  <c r="E159"/>
  <c r="E162"/>
  <c r="E167"/>
  <c r="E181"/>
  <c r="G186"/>
  <c r="E192"/>
  <c r="E203"/>
  <c r="G267"/>
  <c r="E270"/>
  <c r="G278"/>
  <c r="G32"/>
  <c r="G16"/>
  <c r="G64"/>
  <c r="G84"/>
  <c r="G96"/>
  <c r="E104"/>
  <c r="E116"/>
  <c r="E121"/>
  <c r="E126"/>
  <c r="E130"/>
  <c r="G135"/>
  <c r="E137"/>
  <c r="E145"/>
  <c r="G162"/>
  <c r="G167"/>
  <c r="D176"/>
  <c r="E176" s="1"/>
  <c r="G181"/>
  <c r="E184"/>
  <c r="F191"/>
  <c r="G192"/>
  <c r="G203"/>
  <c r="E205"/>
  <c r="E218"/>
  <c r="G225"/>
  <c r="E228"/>
  <c r="E231"/>
  <c r="G238"/>
  <c r="E240"/>
  <c r="E254"/>
  <c r="E259"/>
  <c r="E280"/>
  <c r="E288"/>
  <c r="G308"/>
  <c r="G313"/>
  <c r="E315"/>
  <c r="G319"/>
  <c r="E328"/>
  <c r="E332"/>
  <c r="E335"/>
  <c r="G340"/>
  <c r="G341"/>
  <c r="G159"/>
  <c r="E21"/>
  <c r="E39"/>
  <c r="G51"/>
  <c r="E55"/>
  <c r="E111"/>
  <c r="G21"/>
  <c r="E27"/>
  <c r="G39"/>
  <c r="G55"/>
  <c r="E59"/>
  <c r="E90"/>
  <c r="G111"/>
  <c r="C113"/>
  <c r="C106" s="1"/>
  <c r="G116"/>
  <c r="G121"/>
  <c r="E123"/>
  <c r="G126"/>
  <c r="G130"/>
  <c r="G137"/>
  <c r="E140"/>
  <c r="G145"/>
  <c r="D164"/>
  <c r="D161" s="1"/>
  <c r="E165"/>
  <c r="E173"/>
  <c r="G178"/>
  <c r="G184"/>
  <c r="E195"/>
  <c r="E200"/>
  <c r="G205"/>
  <c r="C209"/>
  <c r="C194" s="1"/>
  <c r="G218"/>
  <c r="E222"/>
  <c r="G228"/>
  <c r="G231"/>
  <c r="E233"/>
  <c r="G240"/>
  <c r="E247"/>
  <c r="G254"/>
  <c r="G259"/>
  <c r="E261"/>
  <c r="F269"/>
  <c r="G270"/>
  <c r="E273"/>
  <c r="G280"/>
  <c r="G288"/>
  <c r="E290"/>
  <c r="G315"/>
  <c r="E323"/>
  <c r="G328"/>
  <c r="G332"/>
  <c r="F334"/>
  <c r="G334" s="1"/>
  <c r="G335"/>
  <c r="E346"/>
  <c r="E71"/>
  <c r="G71"/>
  <c r="G173"/>
  <c r="D209"/>
  <c r="E216"/>
  <c r="E221"/>
  <c r="F221"/>
  <c r="G222"/>
  <c r="F272"/>
  <c r="G273"/>
  <c r="E334"/>
  <c r="E16"/>
  <c r="F113"/>
  <c r="G114"/>
  <c r="F188"/>
  <c r="G189"/>
  <c r="F209"/>
  <c r="G216"/>
  <c r="E313"/>
  <c r="E319"/>
  <c r="G325"/>
  <c r="G330"/>
  <c r="D339"/>
  <c r="E340"/>
  <c r="E341"/>
  <c r="G104"/>
  <c r="H159"/>
  <c r="I183"/>
  <c r="C246"/>
  <c r="D246"/>
  <c r="C45"/>
  <c r="C44" s="1"/>
  <c r="C144"/>
  <c r="I144"/>
  <c r="D149"/>
  <c r="C149"/>
  <c r="D183"/>
  <c r="H240"/>
  <c r="I15"/>
  <c r="I14" s="1"/>
  <c r="D15"/>
  <c r="D45"/>
  <c r="I45"/>
  <c r="I44" s="1"/>
  <c r="I70"/>
  <c r="H118"/>
  <c r="C134"/>
  <c r="I149"/>
  <c r="C253"/>
  <c r="H278"/>
  <c r="I175"/>
  <c r="I125"/>
  <c r="H142"/>
  <c r="C175"/>
  <c r="H218"/>
  <c r="F253"/>
  <c r="C327"/>
  <c r="D83"/>
  <c r="I95"/>
  <c r="I164"/>
  <c r="I161" s="1"/>
  <c r="F183"/>
  <c r="H270"/>
  <c r="H21"/>
  <c r="F45"/>
  <c r="C95"/>
  <c r="I134"/>
  <c r="H254"/>
  <c r="H280"/>
  <c r="I246"/>
  <c r="H273"/>
  <c r="I113"/>
  <c r="I106" s="1"/>
  <c r="H267"/>
  <c r="H276"/>
  <c r="I327"/>
  <c r="I252" s="1"/>
  <c r="C15"/>
  <c r="C14" s="1"/>
  <c r="C83"/>
  <c r="C125"/>
  <c r="D38"/>
  <c r="E38" s="1"/>
  <c r="H39"/>
  <c r="H90"/>
  <c r="H104"/>
  <c r="D144"/>
  <c r="H147"/>
  <c r="H184"/>
  <c r="H231"/>
  <c r="H323"/>
  <c r="D327"/>
  <c r="E345"/>
  <c r="H16"/>
  <c r="C70"/>
  <c r="H71"/>
  <c r="F70"/>
  <c r="H77"/>
  <c r="H137"/>
  <c r="H242"/>
  <c r="H325"/>
  <c r="H335"/>
  <c r="H46"/>
  <c r="H111"/>
  <c r="F175"/>
  <c r="C183"/>
  <c r="H334"/>
  <c r="F339"/>
  <c r="H339" s="1"/>
  <c r="H32"/>
  <c r="D125"/>
  <c r="H132"/>
  <c r="H165"/>
  <c r="I194"/>
  <c r="H311"/>
  <c r="H330"/>
  <c r="C339"/>
  <c r="F38"/>
  <c r="D70"/>
  <c r="F125"/>
  <c r="H128"/>
  <c r="F144"/>
  <c r="D191"/>
  <c r="E191" s="1"/>
  <c r="D188"/>
  <c r="E188" s="1"/>
  <c r="H27"/>
  <c r="H84"/>
  <c r="E98"/>
  <c r="D109"/>
  <c r="E109" s="1"/>
  <c r="H96"/>
  <c r="H59"/>
  <c r="H64"/>
  <c r="F83"/>
  <c r="F109"/>
  <c r="D113"/>
  <c r="H114"/>
  <c r="H116"/>
  <c r="H126"/>
  <c r="H167"/>
  <c r="H178"/>
  <c r="H192"/>
  <c r="H249"/>
  <c r="D269"/>
  <c r="E269" s="1"/>
  <c r="D272"/>
  <c r="H308"/>
  <c r="F327"/>
  <c r="H332"/>
  <c r="F134"/>
  <c r="F139"/>
  <c r="H130"/>
  <c r="H135"/>
  <c r="H145"/>
  <c r="H162"/>
  <c r="H205"/>
  <c r="H216"/>
  <c r="H256"/>
  <c r="H328"/>
  <c r="D134"/>
  <c r="D139"/>
  <c r="E139" s="1"/>
  <c r="F164"/>
  <c r="D253"/>
  <c r="H209" l="1"/>
  <c r="F258"/>
  <c r="D258"/>
  <c r="G221"/>
  <c r="H221"/>
  <c r="C120"/>
  <c r="G327"/>
  <c r="H310"/>
  <c r="E272"/>
  <c r="F252"/>
  <c r="F194"/>
  <c r="H176"/>
  <c r="G164"/>
  <c r="E310"/>
  <c r="G310"/>
  <c r="G98"/>
  <c r="G83"/>
  <c r="G15"/>
  <c r="G38"/>
  <c r="D175"/>
  <c r="E175" s="1"/>
  <c r="G176"/>
  <c r="I172"/>
  <c r="E253"/>
  <c r="E113"/>
  <c r="E144"/>
  <c r="I63"/>
  <c r="E246"/>
  <c r="G144"/>
  <c r="E134"/>
  <c r="E125"/>
  <c r="E70"/>
  <c r="E209"/>
  <c r="G246"/>
  <c r="E161"/>
  <c r="D194"/>
  <c r="E194" s="1"/>
  <c r="E164"/>
  <c r="G125"/>
  <c r="G70"/>
  <c r="F44"/>
  <c r="G45"/>
  <c r="D44"/>
  <c r="E44" s="1"/>
  <c r="E45"/>
  <c r="E183"/>
  <c r="G188"/>
  <c r="G345"/>
  <c r="G191"/>
  <c r="G139"/>
  <c r="E83"/>
  <c r="G134"/>
  <c r="E327"/>
  <c r="G183"/>
  <c r="D14"/>
  <c r="E14" s="1"/>
  <c r="E15"/>
  <c r="F149"/>
  <c r="G149" s="1"/>
  <c r="G150"/>
  <c r="G109"/>
  <c r="G339"/>
  <c r="E339"/>
  <c r="G209"/>
  <c r="G113"/>
  <c r="G253"/>
  <c r="E149"/>
  <c r="G272"/>
  <c r="G269"/>
  <c r="H150"/>
  <c r="I120"/>
  <c r="C172"/>
  <c r="H183"/>
  <c r="H45"/>
  <c r="H70"/>
  <c r="I251"/>
  <c r="H38"/>
  <c r="C252"/>
  <c r="C251" s="1"/>
  <c r="C63"/>
  <c r="H269"/>
  <c r="H272"/>
  <c r="H125"/>
  <c r="F172"/>
  <c r="H144"/>
  <c r="H191"/>
  <c r="D63"/>
  <c r="H246"/>
  <c r="F95"/>
  <c r="H98"/>
  <c r="D95"/>
  <c r="E95" s="1"/>
  <c r="H253"/>
  <c r="F120"/>
  <c r="H164"/>
  <c r="F161"/>
  <c r="G161" s="1"/>
  <c r="H134"/>
  <c r="H327"/>
  <c r="H109"/>
  <c r="F106"/>
  <c r="H83"/>
  <c r="F63"/>
  <c r="D120"/>
  <c r="E120" s="1"/>
  <c r="D106"/>
  <c r="E106" s="1"/>
  <c r="H15"/>
  <c r="F14"/>
  <c r="H113"/>
  <c r="D172" l="1"/>
  <c r="G172" s="1"/>
  <c r="H175"/>
  <c r="G175"/>
  <c r="G14"/>
  <c r="I13"/>
  <c r="I353" s="1"/>
  <c r="G63"/>
  <c r="H44"/>
  <c r="G194"/>
  <c r="G120"/>
  <c r="H194"/>
  <c r="G95"/>
  <c r="D252"/>
  <c r="E252" s="1"/>
  <c r="E258"/>
  <c r="H149"/>
  <c r="G106"/>
  <c r="G258"/>
  <c r="E63"/>
  <c r="G44"/>
  <c r="C13"/>
  <c r="C353" s="1"/>
  <c r="H14"/>
  <c r="F13"/>
  <c r="H63"/>
  <c r="H95"/>
  <c r="F251"/>
  <c r="H161"/>
  <c r="H120"/>
  <c r="H258"/>
  <c r="H106"/>
  <c r="D13" l="1"/>
  <c r="H172"/>
  <c r="E172"/>
  <c r="D251"/>
  <c r="E251" s="1"/>
  <c r="G252"/>
  <c r="H252"/>
  <c r="F353"/>
  <c r="H13" l="1"/>
  <c r="E13"/>
  <c r="G13"/>
  <c r="D353"/>
  <c r="H251"/>
  <c r="G251"/>
  <c r="E353" l="1"/>
  <c r="H353"/>
  <c r="G353"/>
</calcChain>
</file>

<file path=xl/sharedStrings.xml><?xml version="1.0" encoding="utf-8"?>
<sst xmlns="http://schemas.openxmlformats.org/spreadsheetml/2006/main" count="695" uniqueCount="685">
  <si>
    <t xml:space="preserve">Приложение 2 </t>
  </si>
  <si>
    <t>к постановлению</t>
  </si>
  <si>
    <t xml:space="preserve">администрации города </t>
  </si>
  <si>
    <t>ФОРМА К-2</t>
  </si>
  <si>
    <t xml:space="preserve">Код </t>
  </si>
  <si>
    <t>Наименование  кода вида доходов</t>
  </si>
  <si>
    <t>Ожидаемое исполнение 
за год по состоянию 
на отчетную дату</t>
  </si>
  <si>
    <t>Утверждено по бюджету первоначально</t>
  </si>
  <si>
    <t>Уточненный план</t>
  </si>
  <si>
    <t>Факт</t>
  </si>
  <si>
    <t>отклонение</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</si>
  <si>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</si>
  <si>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</si>
  <si>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</si>
  <si>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</si>
  <si>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</si>
  <si>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</si>
  <si>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1 01 02010 01 0000 110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</si>
  <si>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</si>
  <si>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</si>
  <si>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</si>
  <si>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1 01 02010 01 2100 110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</si>
  <si>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</si>
  <si>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1 01 02010 01 3000 110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</si>
  <si>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</si>
  <si>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1 01 02010 01 4000 110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</si>
  <si>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</si>
  <si>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</si>
  <si>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</si>
  <si>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</si>
  <si>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</si>
  <si>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1 01 02020 01 2100 110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</si>
  <si>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</si>
  <si>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1 01 02020 01 2200 110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</si>
  <si>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</si>
  <si>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1 01 02020 01 3000 110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</si>
  <si>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</si>
  <si>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1 01 02020 01 4000 110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</si>
  <si>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</si>
  <si>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</si>
  <si>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</si>
  <si>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1 01 02030 01 1000 110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</si>
  <si>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</si>
  <si>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1 01 02030 01 2100 110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</si>
  <si>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</si>
  <si>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1 01 02030 01 3000 110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</si>
  <si>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</si>
  <si>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1 01 02030 01 4000 110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</si>
  <si>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</si>
  <si>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</si>
  <si>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</si>
  <si>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1 01 02040 01 1000 110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</si>
  <si>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</si>
  <si>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</si>
  <si>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</si>
  <si>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</si>
  <si>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</si>
  <si>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</si>
  <si>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</si>
  <si>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</si>
  <si>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</si>
  <si>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</si>
  <si>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 xml:space="preserve">Единый налог на вмененный доход для отдельных видов деятельности </t>
  </si>
  <si>
    <t>1 05 02010 02 1000 110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</si>
  <si>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</si>
  <si>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1 05 02010 02 2100 110</t>
  </si>
  <si>
    <t>Единый налог на вмененный доход для отдельных видов деятельности (пени по соответствующему платежу)</t>
  </si>
  <si>
    <t>1 05 02010 02 3000 110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</si>
  <si>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</si>
  <si>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1 05 02010 02 4000 110</t>
  </si>
  <si>
    <t>Единый налог на вмененный доход для отдельных видов деятельности (прочие поступления)</t>
  </si>
  <si>
    <t>1 05 02020 02 0000 110</t>
  </si>
  <si>
    <t xml:space="preserve">Единый налог на вмененный доход для отдельных видов деятельности (за налоговые периоды, истекшие до 1 января 2011 года) </t>
  </si>
  <si>
    <t>1 05 02020 02 1000 110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</si>
  <si>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</si>
  <si>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1 05 02020 02 2100 110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</si>
  <si>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</si>
  <si>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1 05 02020 02 3000 110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</si>
  <si>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</si>
  <si>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1 05 03000 01 0000 110</t>
  </si>
  <si>
    <t>Единый сельскохозяйственный налог</t>
  </si>
  <si>
    <t>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</si>
  <si>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</si>
  <si>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1 05 03010 01 2100 110</t>
  </si>
  <si>
    <t>Единый сельскохозяйственный налог (пени по соответствующему платежу)</t>
  </si>
  <si>
    <t>1 05 03010 01 3000 110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</si>
  <si>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</si>
  <si>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1 05 04000 02 0000 110</t>
  </si>
  <si>
    <t>Налог, взимаемый в связи с применением патентной системы налогообложения</t>
  </si>
  <si>
    <t>1 05 04010 02 1000 110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</si>
  <si>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</si>
  <si>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1 05 04010 02 2100 110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</si>
  <si>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</si>
  <si>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1 05 04010 02 4000 110</t>
  </si>
  <si>
    <t>Налог, взимаемый в связи с применением патентной системы налогообложения, зачисляемый в бюджеты городских округов (прочие поступления)</t>
  </si>
  <si>
    <t>1 06 00000 00 0000 000</t>
  </si>
  <si>
    <t>НАЛОГИ НА ИМУЩЕСТВО</t>
  </si>
  <si>
    <t>1 06 01000 00 0000 110</t>
  </si>
  <si>
    <t>Налог на имущество  физических лиц</t>
  </si>
  <si>
    <t>1 06 01020 04 1000 110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</si>
  <si>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</si>
  <si>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1 06 01020 04 2100 110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</si>
  <si>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</si>
  <si>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1 06 01020 04 2200 110</t>
  </si>
  <si>
    <t>Налог на имущество физических лиц, взимаемый по ставкам, применяемым к объектам налогообложения, расположенным в границах городских округов (проценты по соответствующему платежу)</t>
  </si>
  <si>
    <t>1 06 01020 04 3000 110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</si>
  <si>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</si>
  <si>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1 06 01020 04 4000 110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</si>
  <si>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</si>
  <si>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1 06 04000 02 0000 110</t>
  </si>
  <si>
    <t>Транспортный налог</t>
  </si>
  <si>
    <t>1 06 04011 02 0000 110</t>
  </si>
  <si>
    <t>Транспортный налог с организаций</t>
  </si>
  <si>
    <t>1 06 04011 02 1000 110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</si>
  <si>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</si>
  <si>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1 06 04011 02 2100 110</t>
  </si>
  <si>
    <t>Транспортный налог с организаций (пени по соответствующему платежу)</t>
  </si>
  <si>
    <t>1 06 04011 02 2200 110</t>
  </si>
  <si>
    <t>Транспортный налог с организаций (проценты по соответствующему платежу)</t>
  </si>
  <si>
    <t>1 06 04011 02 3000 110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</si>
  <si>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</si>
  <si>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1 06 04011 02 4000 110</t>
  </si>
  <si>
    <t>Транспортный налог с физических лиц (прочие поступления)</t>
  </si>
  <si>
    <t>1 06 04012 02 0000 110</t>
  </si>
  <si>
    <t>Транспортный налог с физических лиц</t>
  </si>
  <si>
    <t>1 06 04012 02 1000 110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</si>
  <si>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</si>
  <si>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1 06 04012 02 2100 110</t>
  </si>
  <si>
    <t>Транспортный налог с физических лиц (пени по соответствующему платежу)</t>
  </si>
  <si>
    <t>1 06 04012 02 2200 110</t>
  </si>
  <si>
    <t>Транспортный налог с физических лиц (проценты по соответствующему платежу)</t>
  </si>
  <si>
    <t>1 06 04012 02 3000 110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</si>
  <si>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</si>
  <si>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1 06 04012 02 4000 110</t>
  </si>
  <si>
    <t>1 06 06000 00 0000 110</t>
  </si>
  <si>
    <t>Земельный налог</t>
  </si>
  <si>
    <t>1 06 06030 00 0000 110</t>
  </si>
  <si>
    <t>Земельный налог с организаций</t>
  </si>
  <si>
    <t>1 06 06032 04 1000 110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</si>
  <si>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</si>
  <si>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1 06 06032 04 2100 110</t>
  </si>
  <si>
    <t>Земельный налог с организаций, обладающих земельным участком, расположенным в границах городских округов (пени по соответствующему платежу)</t>
  </si>
  <si>
    <t>1 06 06032 04 2200 110</t>
  </si>
  <si>
    <t>Земельный налог с организаций, обладающих земельным участком, расположенным в границах городских округов (проценты по соответствующему платежу)</t>
  </si>
  <si>
    <t>1 06 06032 04 3000 110</t>
  </si>
  <si>
    <t>Земельный налог с организаций,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</si>
  <si>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1 06 06032 04 4000 110</t>
  </si>
  <si>
    <t>Земельный налог с организаций, обладающих земельным участком, расположенным в границах городских округов (прочие поступления)</t>
  </si>
  <si>
    <t>1 06 06040 00 0000 110</t>
  </si>
  <si>
    <t>Земельный налог с физических лиц</t>
  </si>
  <si>
    <t>1 06 06042 04 1000 110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</si>
  <si>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</si>
  <si>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1 06 06042 04 2100 110</t>
  </si>
  <si>
    <t>Земельный налог с физических лиц, обладающих земельным участком, расположенным в границах городских округов (пени по соответствующему платежу)</t>
  </si>
  <si>
    <t>1 06 06042 04 3000 110</t>
  </si>
  <si>
    <t>Земельный налог с физических лиц,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</si>
  <si>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1 06 06042 04 4000 110</t>
  </si>
  <si>
    <t>Земельный налог с физических лиц, обладающих земельным участком, расположенным в границах городских округов (прочие поступления)</t>
  </si>
  <si>
    <t>1 08 00000 00 0000 000</t>
  </si>
  <si>
    <t>ГОСУДАРСТВЕННАЯ ПОШЛИНА</t>
  </si>
  <si>
    <t>1 08 03000 01 0000 110</t>
  </si>
  <si>
    <t xml:space="preserve">Государственная пошлина по делам, рассматриваемым в судах общей юрисдикции, мировыми судьями
</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</si>
  <si>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</si>
  <si>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</si>
  <si>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1 08 07000 01 0000 110</t>
  </si>
  <si>
    <t xml:space="preserve">Государственная пошлина  за  государственную регистрацию, а также за совершение прочих  юридически  значимых  действий
</t>
  </si>
  <si>
    <t>1 08 07110 01 0000 110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</si>
  <si>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</si>
  <si>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1 08 07130 01 1000 110</t>
  </si>
  <si>
    <t>Государственная пошлина за государственную регистрацию средств массовой информации, продукция которых предназначена для распространения преимущественно на территории субъекта Российской Федерации, а также за выдачу дубликата свидетельства о такой регистрации (сумма платежа (перерасчеты, недоимка и задолженность по соответствующему платежу, в том числе по отмененному)</t>
  </si>
  <si>
    <t>1 08 07140 01 0000 110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</si>
  <si>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выдачей регистрационных знаков</t>
  </si>
  <si>
    <t>1 08 07150 01 1000 110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</si>
  <si>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</si>
  <si>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1 08 07170 01 0000 110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</si>
  <si>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</si>
  <si>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1 08 07173 01 1000 110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</si>
  <si>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 (перерасчеты, недоимка и задолженность по соответствующему платежу, в том числе по отмененному)</t>
  </si>
  <si>
    <t>1 09 00000 00 0000 000</t>
  </si>
  <si>
    <t>ЗАДОЛЖЕННОСТЬ И ПЕРЕРАСЧЕТЫ ПО ОТМЕНЕНЫМ НАЛОГАМ, СБОРАМ И ИНЫМ ОБЯЗАТЕЛЬНЫМ ПЛАТЕЖАМ</t>
  </si>
  <si>
    <t>1 09 01000 00 0000 110</t>
  </si>
  <si>
    <t>Налог    на    прибыль     организаций, зачислявшийся до 1 января 2005  года  в  местные бюджеты</t>
  </si>
  <si>
    <t>1 09 01020 04 0000 110</t>
  </si>
  <si>
    <t>Налог    на    прибыль     организаций,  зачислявшийся до 1 января 2005 года  в  местные   бюджеты,   мобилизуемый    на  территориях городских округов</t>
  </si>
  <si>
    <t>1 09 04000 00 0000 110</t>
  </si>
  <si>
    <t>Налоги на имущество</t>
  </si>
  <si>
    <t>1 09 04040 01 0000 110</t>
  </si>
  <si>
    <t xml:space="preserve">Налог с имущества, переходящего в порядке наследования или дарения </t>
  </si>
  <si>
    <t xml:space="preserve">1 09 04050 00 0000 110 </t>
  </si>
  <si>
    <t xml:space="preserve">Земельный налог (по обязательствам, возникшим до 1 января 2006 года)
</t>
  </si>
  <si>
    <t xml:space="preserve">1 09 04052 04 0000 110 </t>
  </si>
  <si>
    <t xml:space="preserve">Земельный налог (по обязательствам, возникшим до 1 января 2006 года), мобилизуемый на территориях городских округов
</t>
  </si>
  <si>
    <t>1 09 07000 00 0000 110</t>
  </si>
  <si>
    <t>Прочие налоги и сборы (по отмененным местным налогам и сборам)</t>
  </si>
  <si>
    <t>1 09 07010 00 0000 110</t>
  </si>
  <si>
    <t>Налог на рекламу</t>
  </si>
  <si>
    <t>1 09 07010 04 0000 110</t>
  </si>
  <si>
    <t>Налог на рекламу, мобилизуемый на территориях городских округов</t>
  </si>
  <si>
    <t>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</si>
  <si>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</si>
  <si>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1 09 07032 04 0000 110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</si>
  <si>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</si>
  <si>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1 09 07050 00 0000 110</t>
  </si>
  <si>
    <t>Прочие местные налоги и сборы</t>
  </si>
  <si>
    <t>1 09 07050 04 0000 110</t>
  </si>
  <si>
    <t>Прочие местные налоги и сборы, мобилизуемые на территориях городских округов</t>
  </si>
  <si>
    <t>1 11 00000 00 0000 000</t>
  </si>
  <si>
    <t>ДОХОДЫ ОТ ИСПОЛЬЗОВАНИЯ ИМУЩЕСТВА, НАХОДЯЩЕГОСЯ В ГОСУДАРСТВЕННОЙ И МУНИЦИПАЛЬНОЙ СОБСТВЕННОСТИ</t>
  </si>
  <si>
    <t>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</si>
  <si>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</si>
  <si>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</si>
  <si>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</si>
  <si>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1 11 03000 00 0000 120</t>
  </si>
  <si>
    <t xml:space="preserve">Проценты, полученные от предоставления бюджетных кредитов внутри страны </t>
  </si>
  <si>
    <t>1 11 03040 04 0000 120</t>
  </si>
  <si>
    <t>Проценты, полученные от предоставления бюджетных кредитов внутри страны за счет средств бюджетов городских округов</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</si>
  <si>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</si>
  <si>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</si>
  <si>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</si>
  <si>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</si>
  <si>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</si>
  <si>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</si>
  <si>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</si>
  <si>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</si>
  <si>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</si>
  <si>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</si>
  <si>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</si>
  <si>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</si>
  <si>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</si>
  <si>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</si>
  <si>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1 11 05070 00 0000 120</t>
  </si>
  <si>
    <t>Доходы от сдачи в аренду имущества, составляющего государственную (муниципальную) казну (за исключением земельных участков)</t>
  </si>
  <si>
    <t>1 11 05074 04 0000 120</t>
  </si>
  <si>
    <t>Доходы от сдачи в аренду имущества, составляющего казну городских округов (за исключением земельных участков)</t>
  </si>
  <si>
    <t>1 11 05300 00 0000 120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</si>
  <si>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</si>
  <si>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1 11 05310 00 0000 120</t>
  </si>
  <si>
    <t>Плата по соглашениям об установлении сервитута в отношении земельных участков, государственная собственность на которые не разграничена</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</si>
  <si>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</si>
  <si>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</si>
  <si>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1 11 05320 00 0000 120</t>
  </si>
  <si>
    <t>Плата по соглашениям об установлении сервитута в отношении земельных участков после разграничения государственной собственности на землю</t>
  </si>
  <si>
    <t>1 11 05324 04 0000 120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</si>
  <si>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</si>
  <si>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1 11 07000 00 0000 120</t>
  </si>
  <si>
    <t>Платежи от государственных и муниципальных унитарных предприятий</t>
  </si>
  <si>
    <t>1 11 07010 00 0000 120</t>
  </si>
  <si>
    <t xml:space="preserve">Доходы от перечисления части прибыли государственных и муниципальных унитарных предприятий, остающейся после уплаты налогов и обязательных платежей </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</si>
  <si>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</si>
  <si>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</si>
  <si>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1 11 08000 00 0000 120</t>
  </si>
  <si>
    <t>Средства, получаемые от передачи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 в залог, в доверительное управление</t>
  </si>
  <si>
    <t>1 11 08040 04 0000 120</t>
  </si>
  <si>
    <t>Средства, получаемые от передачи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залог, в доверительное управление</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</si>
  <si>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</si>
  <si>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</si>
  <si>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1 11 09030 00 0000 120   </t>
  </si>
  <si>
    <t xml:space="preserve"> Доходы от эксплуатации и использования  имущества автомобильных дорог, находящихся в государственной и муниципальной собственности</t>
  </si>
  <si>
    <t xml:space="preserve">1 11 09034 04 0000 120   </t>
  </si>
  <si>
    <t xml:space="preserve"> Доходы от эксплуатации и использования  имущества автомобильных дорог, находящихся в собственности городских округов</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</si>
  <si>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</si>
  <si>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</si>
  <si>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</si>
  <si>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</si>
  <si>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</si>
  <si>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ПЛАТЕЖИ ПРИ ПОЛЬЗОВАНИИ ПРИРОДНЫМИ РЕСУРСАМИ</t>
  </si>
  <si>
    <t>1 12 01000 01 0000 120</t>
  </si>
  <si>
    <t>Плата за негативное воздействие на окружающую среду</t>
  </si>
  <si>
    <t>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</si>
  <si>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</si>
  <si>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1 12 01020 01 6000 120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</si>
  <si>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</si>
  <si>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1 12 01030 01 6000 120</t>
  </si>
  <si>
    <t>Плата за выбросы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</si>
  <si>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1 12 01040 01 0000 120</t>
  </si>
  <si>
    <t>Плата за размещение отходов производства и потребления</t>
  </si>
  <si>
    <t>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</si>
  <si>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</si>
  <si>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1 12 01070 01 6000 120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</si>
  <si>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</si>
  <si>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 xml:space="preserve">1 12 05000 00 0000 120  </t>
  </si>
  <si>
    <t>Плата за пользование водными объектами</t>
  </si>
  <si>
    <t xml:space="preserve">1 12 05040 04 0000 120  </t>
  </si>
  <si>
    <t>Плата за пользование водными объектами, находящимися в собственности городских округов</t>
  </si>
  <si>
    <t>1 13 00000 00 0000 000</t>
  </si>
  <si>
    <t>ДОХОДЫ ОТ ОКАЗАНИЯ ПЛАТНЫХ УСЛУГ (РАБОТ) И КОМПЕНСАЦИИ ЗАТРАТ ГОСУДАРСТВА</t>
  </si>
  <si>
    <t>1 13 01000 00 0000 130</t>
  </si>
  <si>
    <t xml:space="preserve">Доходы от оказания платных услуг (работ) </t>
  </si>
  <si>
    <t>1 13 01994 04 0000 130</t>
  </si>
  <si>
    <t>Прочие доходы от оказания платных услуг (работ) получателями средств бюджетов городских округов</t>
  </si>
  <si>
    <t>1 13 02000 00 0000 130</t>
  </si>
  <si>
    <t>Доходы от компенсации затрат государства</t>
  </si>
  <si>
    <t>1 13 02060 00 0000 130</t>
  </si>
  <si>
    <t>Доходы, поступающие в порядке возмещения  расходов, понесенных  в связи  эксплуатацией  имущества</t>
  </si>
  <si>
    <t>1 13 02064 04 0000 130</t>
  </si>
  <si>
    <t>Доходы, поступающие в порядке возмещения  расходов, понесенных  в связи с эксплуатацией  имущества городских округов</t>
  </si>
  <si>
    <t>1 13 02990 00 0000 130</t>
  </si>
  <si>
    <t>Прочие доходы от компенсации затрат государства</t>
  </si>
  <si>
    <t>1 14 00000 00 0000 000</t>
  </si>
  <si>
    <t>ДОХОДЫ ОТ ПРОДАЖИ МАТЕРИАЛЬНЫХ И НЕМАТЕРИАЛЬНЫХ АКТИВОВ</t>
  </si>
  <si>
    <t>1 14 01000 00 0000 410</t>
  </si>
  <si>
    <t>Доходы  от продажи квартир</t>
  </si>
  <si>
    <t>1 14 01040 04 0000 410</t>
  </si>
  <si>
    <t>Доходы  от продажи квартир, находящихся в собственности  городских округов</t>
  </si>
  <si>
    <t>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</si>
  <si>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</si>
  <si>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1 14 02040 04 0000 410</t>
  </si>
  <si>
    <t xml:space="preserve">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</si>
  <si>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</si>
  <si>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</si>
  <si>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</si>
  <si>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</si>
  <si>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1 14 02043 04 1000 410</t>
  </si>
  <si>
    <t>1 14 02043 04 2000 410</t>
  </si>
  <si>
    <t>1 14 02040 04 0000 440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</si>
  <si>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</si>
  <si>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1 14 02042 04 0000 440</t>
  </si>
  <si>
    <t xml:space="preserve">  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</si>
  <si>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</si>
  <si>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</si>
  <si>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</si>
  <si>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Доходы от продажи земельных участков, государственная собственность на которые не разграничена</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</si>
  <si>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</si>
  <si>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</si>
  <si>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1 14 06020 00 0000 430</t>
  </si>
  <si>
    <t xml:space="preserve">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
</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</si>
  <si>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</si>
  <si>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</si>
  <si>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</si>
  <si>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</si>
  <si>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</si>
  <si>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</si>
  <si>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</si>
  <si>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</si>
  <si>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1 15 00000 00 0000 000</t>
  </si>
  <si>
    <t>АДМИНИСТРАТИВНЫЕ ПЛАТЕЖИ И СБОРЫ</t>
  </si>
  <si>
    <t>1 15 02000 00 0000 140</t>
  </si>
  <si>
    <t>Платежи, взимаемые государственными и муниципальными органами (организациями) за выполнение определенных функций</t>
  </si>
  <si>
    <t>1 15 02040 04 0000 140</t>
  </si>
  <si>
    <t>Платежи, взимаемые органами местного самоуправления (организациями) городских округов за выполнение определенных функций</t>
  </si>
  <si>
    <t>1 16 00000 00 0000 000</t>
  </si>
  <si>
    <t>ШТРАФЫ, САНКЦИИ, ВОЗМЕЩЕНИЕ УЩЕРБА</t>
  </si>
  <si>
    <t>1 16 03000 00 0000 140</t>
  </si>
  <si>
    <t>Денежные взыскания (штрафы) за нарушение законодательства о налогах и сборах</t>
  </si>
  <si>
    <t>1 16 03010 01 6000 140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</si>
  <si>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</si>
  <si>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 xml:space="preserve">1 16 03030 01 6000 140 </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</si>
  <si>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</si>
  <si>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1 16 06000 01 6000 140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</si>
  <si>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</si>
  <si>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1 16 08000 01 0000 140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</si>
  <si>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</si>
  <si>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1 16 08010 01 6000 140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</si>
  <si>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</si>
  <si>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1 16 08020 01 6000 140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</si>
  <si>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</si>
  <si>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1 16 21000 00 0000 140</t>
  </si>
  <si>
    <t>Денежные  взыскания  (штрафы)  и иные суммы, взыскиваемые с  лиц,  виновных  в  совершении преступлений, и в  возмещение  ущерба  имуществу</t>
  </si>
  <si>
    <t>1 16 21040 04 6000 140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</si>
  <si>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</si>
  <si>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1 16 23000 00 0000 140</t>
  </si>
  <si>
    <t>Доходы от возмещения ущерба при возникновении страховых случаев</t>
  </si>
  <si>
    <t>1 16 23040 04 0000 140</t>
  </si>
  <si>
    <t>Доходы от возмещения ущерба при возникновении страховых случаев, когда выгодоприобретателями по договорам страхования выступают получатели средств бюджетов городских округов</t>
  </si>
  <si>
    <t>1 16 23041 04 0000 140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</si>
  <si>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</si>
  <si>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1 16 25000 00 0000 140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</si>
  <si>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</si>
  <si>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1 16 25010 01 0000 140</t>
  </si>
  <si>
    <t>Денежные взыскания (штрафы) за нарушение законодательства о недрах</t>
  </si>
  <si>
    <t>1 16 25030 01 0000 140</t>
  </si>
  <si>
    <t>Денежные взыскания (штрафы) за нарушение законодательства Российской Федерации об охране и использовании животного мира</t>
  </si>
  <si>
    <t>1 16 25030 01 6000 140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</si>
  <si>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</si>
  <si>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1 16 25040 01 6000 140</t>
  </si>
  <si>
    <t>Денежные взыскания (штрафы) за нарушение законодательства об экологической экспертизе (федеральные государственные органы, Банк России, органы управления государственными внебюджетными фондами Российской Федерации)</t>
  </si>
  <si>
    <t>1 16 25050 01 6000 140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</si>
  <si>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</si>
  <si>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1 16 25060 01 6000 140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</si>
  <si>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</si>
  <si>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1 16 25070 01 0000 140</t>
  </si>
  <si>
    <t>Денежные взыскания (штрафы) за нарушение  лесного законодательства</t>
  </si>
  <si>
    <t>1 16 25073 04 0000 140</t>
  </si>
  <si>
    <t>Денежные взыскания (штрафы) за нарушение лесного законодательства, установленное на лесных участках, находящихся в собственности  городских округов</t>
  </si>
  <si>
    <t>1 16 25080 01 0000 140</t>
  </si>
  <si>
    <t>Денежные взыскания (штрафы) за нарушение  водного законодательства</t>
  </si>
  <si>
    <t>1 16 25083 04 0000 140</t>
  </si>
  <si>
    <t>Денежные взыскания (штрафы) за нарушение  водного законодательства, установленное на водных объектах, находящихся в  собственности городских округов</t>
  </si>
  <si>
    <t>1 16 28000 01 6000 140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</si>
  <si>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</si>
  <si>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1 16 30000 01 0000 140</t>
  </si>
  <si>
    <t>Денежные взыскания (штрафы)  за  правонарушения в области дорожного движения</t>
  </si>
  <si>
    <t>1 16 30010 01 0000 140</t>
  </si>
  <si>
    <t xml:space="preserve">Денежные взыскания (штрафы)  за  нарушения правил перевозки крупногабаритных и тяжеловесных грузов по автомобильным дорогам общего пользования </t>
  </si>
  <si>
    <t>1 16 30013 01 6000 140</t>
  </si>
  <si>
    <t>Денежные взыскания (штрафы)  за  нарушения правил перевозки крупногабаритных и тяжеловесных грузов по автомобильным дорогам общего пользования местного значения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</si>
  <si>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1 16 30030 01 6000 140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</si>
  <si>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</si>
  <si>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1 16 33000 00 0000 140</t>
  </si>
  <si>
    <t xml:space="preserve">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t>
  </si>
  <si>
    <t>1 16 33040 04 0000 140</t>
  </si>
  <si>
    <t xml:space="preserve">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t>
  </si>
  <si>
    <t>1 16 33040 04 6000 140</t>
  </si>
  <si>
    <t xml:space="preserve">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
</t>
  </si>
  <si>
    <t>1 16 35000 00 0000 140</t>
  </si>
  <si>
    <t>Суммы по искам о возмещении вреда, причиненного окружающей среде</t>
  </si>
  <si>
    <t>1 16 35020 04 0000 140</t>
  </si>
  <si>
    <t>Суммы по искам о возмещении вреда, причиненного окружающей среде, подлежащие зачислению в бюджеты городских округов</t>
  </si>
  <si>
    <t>1 16 35020 04 6000 140</t>
  </si>
  <si>
    <t>Суммы по искам о возмещении вреда, причиненного окружающей среде, подлежащие зачислению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</si>
  <si>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1 16 37000 00 0000 140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</si>
  <si>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</si>
  <si>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1 16 37030 04 0000 140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</si>
  <si>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</si>
  <si>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1 16 43000 01 0000 140</t>
  </si>
  <si>
    <t xml:space="preserve">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</si>
  <si>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</si>
  <si>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1 16 43000 01 6000 140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</si>
  <si>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</si>
  <si>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1 16 45000 01 6000 140</t>
  </si>
  <si>
    <t>1 16 46000 00 0000 140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</si>
  <si>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</si>
  <si>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1 16 46000 04 0000 140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</si>
  <si>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округов, либо в связи с уклонением от заключения таких контрактов или иных договоров</t>
  </si>
  <si>
    <t>1 16 51000 02 0000 140</t>
  </si>
  <si>
    <t>Денежные взыскания (штрафы), установленные законами субъектов Российской Федерации за несоблюдение муниципальных правовых актов</t>
  </si>
  <si>
    <t>1 16 51020 02 0000 140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</si>
  <si>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</si>
  <si>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1 16 90000 00 0000 140</t>
  </si>
  <si>
    <t>Прочие поступления от денежных взысканий (штрафов) и иных сумм в возмещение ущерба</t>
  </si>
  <si>
    <t>1 16 90040 04 0000 140</t>
  </si>
  <si>
    <t>Прочие поступления от денежных взысканий (штрафов) и иных сумм в возмещение ущерба, зачисляемые в бюджеты городских округов</t>
  </si>
  <si>
    <t>1 16 90040 04 6000 140</t>
  </si>
  <si>
    <t xml:space="preserve">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
</t>
  </si>
  <si>
    <t>1 16 90040 04 7000 140</t>
  </si>
  <si>
    <t>Прочие поступления от денежных взысканий (штрафов) и иных сумм в возмещение ущерба, зачисляемые в бюджеты городских округов (федеральные казенные учреждения)</t>
  </si>
  <si>
    <t>1 17 00000 00 0000 000</t>
  </si>
  <si>
    <t>ПРОЧИЕ НЕНАЛОГОВЫЕ ДОХОДЫ</t>
  </si>
  <si>
    <t>1 17 01000 00 0000 180</t>
  </si>
  <si>
    <t>Невыясненные поступления</t>
  </si>
  <si>
    <t>1 17 01040 04 0000 180</t>
  </si>
  <si>
    <t>Невыясненные поступления, зачисляемые в бюджеты городских округов</t>
  </si>
  <si>
    <t>1 17 05000 00 0000 180</t>
  </si>
  <si>
    <t xml:space="preserve">Прочие неналоговые доходы </t>
  </si>
  <si>
    <t>1 17 05040 04 0000 180</t>
  </si>
  <si>
    <t>Прочие неналоговые доходы  бюджетов городских округов</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</si>
  <si>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</si>
  <si>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</si>
  <si>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</si>
  <si>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</si>
  <si>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 xml:space="preserve">Дотации бюджетам бюджетной системы  Российской Федерации </t>
  </si>
  <si>
    <t>Дотации на выравнивание бюджетной обеспеченности</t>
  </si>
  <si>
    <t>Дотации бюджетам городских округов на выравнивание  бюджетной обеспеченности</t>
  </si>
  <si>
    <t>2 02 01999 00 0000 151</t>
  </si>
  <si>
    <t>Прочие дотации</t>
  </si>
  <si>
    <t>2 02 01999 04 0000 151</t>
  </si>
  <si>
    <t>Прочие дотации бюджетам городских округов</t>
  </si>
  <si>
    <t>Субсидии бюджетам бюджетной системы  Российской Федерации  (межбюджетные субсидии)</t>
  </si>
  <si>
    <t xml:space="preserve">2 02 02009 00 0000 151  </t>
  </si>
  <si>
    <t>Субсидии    бюджетам  на государственную поддержку малого и среднего предпринимательства, включая  крестьянские (фермерские) хозяйства</t>
  </si>
  <si>
    <t xml:space="preserve">2 02 20009 04 0000 151  </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</si>
  <si>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t>
  </si>
  <si>
    <t>2 02 02051 00 0000 151</t>
  </si>
  <si>
    <t>Субсидии бюджетам на реализацию федеральных целевых программ</t>
  </si>
  <si>
    <t>2 02 02051 04 0000 151</t>
  </si>
  <si>
    <t>Субсидии бюджетам городских округов на реализацию федеральных целевых программ</t>
  </si>
  <si>
    <t xml:space="preserve">Субсидии бюджетам на софинансирование капитальных вложений в объекты государственной (муниципальной) собственности
</t>
  </si>
  <si>
    <t xml:space="preserve">Субсидии бюджетам городских округов на софинансирование капитальных вложений в объекты муниципальной собственности
</t>
  </si>
  <si>
    <t>2 02 25519 00 0000 151</t>
  </si>
  <si>
    <t>Субсидия бюджетам городских округов на поддержку отрасли культуры</t>
  </si>
  <si>
    <t>2 02 25519 04 0000 151</t>
  </si>
  <si>
    <t>2 02 02088 00 0000 151</t>
  </si>
  <si>
    <t>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</si>
  <si>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2 02 02088 04 0000 151</t>
  </si>
  <si>
    <t>Субсидии бюджетам городских округов на 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</si>
  <si>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2 02 02088 04 0001 151</t>
  </si>
  <si>
    <t>Субсидии бюджетам городских округов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</si>
  <si>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2 02 02089 00 0000 151</t>
  </si>
  <si>
    <t>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</si>
  <si>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2 02 02089 04 0000 151</t>
  </si>
  <si>
    <t>Субсидии бюджетам городских округов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</si>
  <si>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2 02 02089 04 0001 151</t>
  </si>
  <si>
    <t>Субсидии бюджетам городских округов на обеспечение мероприятий по капитальному ремонту многоквартирных домов за счет средств бюджетов</t>
  </si>
  <si>
    <t>2 02 02089 04 0002 151</t>
  </si>
  <si>
    <t>Субсидии бюджетам городских округов на обеспечение мероприятий по переселению граждан из аварийного жилищного фонда за счет средств бюджетов</t>
  </si>
  <si>
    <t>2 02 02150 00 0000 151</t>
  </si>
  <si>
    <t>Субсидии бюджетам  на реализацию программы энергосбережения и повышения энергетической эффективности на период до 2020 года</t>
  </si>
  <si>
    <t>2 02 02150 04 0000 151</t>
  </si>
  <si>
    <t>Субсидии бюджетам  городских округов на реализацию программы энергосбережения и повышения энергетической эффективности на период до 2020 года</t>
  </si>
  <si>
    <t>2 02 02156 00 0000 151</t>
  </si>
  <si>
    <t>Субсидии бюджетам на закупку произведенных на территории государств - участников Единого экономического пространства автобусов, работающих на газомоторном топливе, трамваев и троллейбусов</t>
  </si>
  <si>
    <t>2 02 02156 04 0000 151</t>
  </si>
  <si>
    <t>Субсидии бюджетам городских округов на закупку произведенных на территории государств - участников Единого экономического пространства автобусов, работающих на газомоторном топливе, трамваев и троллейбусов</t>
  </si>
  <si>
    <t>2 02 25555 00 0000 151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</si>
  <si>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</si>
  <si>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2 02 25555 04 0000 151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</si>
  <si>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</si>
  <si>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</si>
  <si>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</si>
  <si>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2 02 02207 00 0000 151</t>
  </si>
  <si>
    <t>Субсидии бюджетам на реализацию мероприятий государственной программы Российской Федерации "Доступная среда" на 2011 - 2020 годы</t>
  </si>
  <si>
    <t>2 02 02207 04 0000 151</t>
  </si>
  <si>
    <t>Субсидии бюджетам городских округов на реализацию мероприятий государственной программы Российской Федерации "Доступная среда" на 2011 - 2020 годы</t>
  </si>
  <si>
    <t>Субсидии бюджетам на реализацию мероприятий по обеспечению жильем молодых семей</t>
  </si>
  <si>
    <t>Субсидии бюджетам городских округов на реализацию мероприятий по обеспечению жильем молодых семей</t>
  </si>
  <si>
    <t>Прочие субсидии</t>
  </si>
  <si>
    <t>Прочие субсидии бюджетам городских округов</t>
  </si>
  <si>
    <t xml:space="preserve">Субвенции бюджетам бюджетной системы  Российской Федерации  </t>
  </si>
  <si>
    <t xml:space="preserve">Субвенции местным бюджетам на выполнение передаваемых полномочий субъектов Российской Федерации </t>
  </si>
  <si>
    <t>Субвенции бюджетам городских округов на выполнение передаваемых полномочий субъектов Российской Федерации</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</si>
  <si>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</si>
  <si>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</si>
  <si>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</si>
  <si>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</si>
  <si>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</si>
  <si>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</si>
  <si>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государственную регистрацию актов гражданского состояния</t>
  </si>
  <si>
    <t>Субвенции бюджетам городских округов на государственную регистрацию актов гражданского состояния</t>
  </si>
  <si>
    <t>Прочие субвенции</t>
  </si>
  <si>
    <t>Прочие субвенции бюджетам городских округов</t>
  </si>
  <si>
    <t>Иные межбюджетные трансферты</t>
  </si>
  <si>
    <t>2 02 04005 00 0000 151</t>
  </si>
  <si>
    <t xml:space="preserve"> Межбюджетные трансферты, передаваемые бюджетам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</si>
  <si>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2 02 04005 04 0000 151</t>
  </si>
  <si>
    <t xml:space="preserve"> Межбюджетные трансферты, передаваемые бюджетам городских округов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</si>
  <si>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2 02 04025 00 0000 151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</si>
  <si>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</si>
  <si>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2 02 04025 04 0000 151</t>
  </si>
  <si>
    <t>Межбюджетные трансферты, передаваемые бюджетам городских округов на комплектование книжных фондов библиотек муниципальных образований</t>
  </si>
  <si>
    <t>Прочие межбюджетные трансферты, передаваемые бюджетам</t>
  </si>
  <si>
    <t>Прочие межбюджетные трансферты, передаваемые бюджетам городских округов</t>
  </si>
  <si>
    <t>2 07 00000 00 0000 000</t>
  </si>
  <si>
    <t>Прочие безвозмездные поступления</t>
  </si>
  <si>
    <t>Прочие безвозмездные поступления в бюджеты городских округов</t>
  </si>
  <si>
    <t>2 07 04010 04 0000 180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</si>
  <si>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t>
  </si>
  <si>
    <t>2 18 00000 00 0000 000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</si>
  <si>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</si>
  <si>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организациями остатков субсидий прошлых лет</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</si>
  <si>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</si>
  <si>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</si>
  <si>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городских округов от возврата автономными учреждениями остатков субсидий прошлых лет</t>
  </si>
  <si>
    <t>2 19 00000 00 0000 000</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</si>
  <si>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</si>
  <si>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городских округов</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</si>
  <si>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</si>
  <si>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</si>
  <si>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ВСЕГО ДОХОДОВ:</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</si>
  <si>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</si>
  <si>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</si>
  <si>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Субсидии бюджетам городских округов на поддержку обустройства мест массового отдыха населения (городских парков)</t>
  </si>
  <si>
    <t>Субсидии бюджетам на поддержку обустройства мест массового отдыха населения (городских парков)</t>
  </si>
  <si>
    <t>2 02 25560 00 0000 151</t>
  </si>
  <si>
    <t>2 02 25560 04 0000 151</t>
  </si>
  <si>
    <t>тыс.руб.</t>
  </si>
  <si>
    <t>% исполнения от
уточненного
плана</t>
  </si>
  <si>
    <t>1 12 01042 01 6000 120</t>
  </si>
  <si>
    <t>1 16 23042 04 0000 140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</si>
  <si>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округов</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</si>
  <si>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</si>
  <si>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1 01 02050 01 3000 110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</si>
  <si>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</si>
  <si>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</si>
  <si>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1 01 02050 01 1000 110</t>
  </si>
  <si>
    <t>1 01 02050 01 2100 110</t>
  </si>
  <si>
    <t>Государственная пошлина за выдачу разрешения на установку рекламной конструкции</t>
  </si>
  <si>
    <t>1 08 07150 01 0000 110</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</si>
  <si>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средства местного бюджета)</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</si>
  <si>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безвозмездные поступления от других бюджетов бюджетной системы Российской Федерации)</t>
  </si>
  <si>
    <t>1 13 02994 04 1100 130</t>
  </si>
  <si>
    <t>1 13 02994 04 1200 130</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</si>
  <si>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средств местного бюджета)</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</si>
  <si>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безвозмездных поступлений от других бюджетов бюджетной системы Российской Федерации)</t>
  </si>
  <si>
    <t>1 13 02994 04 2100 130</t>
  </si>
  <si>
    <t>1 13 02994 04 2200 130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</si>
  <si>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21.12.2001 № 178-ФЗ)</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</si>
  <si>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22.07.2008 № 159-ФЗ)</t>
  </si>
  <si>
    <t>Субсидии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</si>
  <si>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2 02 25159 0000 00 150</t>
  </si>
  <si>
    <t>Субсидии бюджетам городских округов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</si>
  <si>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2 02 25159 04 0000 150</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</si>
  <si>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</si>
  <si>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</si>
  <si>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2 02 25520 00 0000 150</t>
  </si>
  <si>
    <t>2 02 25520 04 0000 150</t>
  </si>
  <si>
    <t>Субсидии бюджетам на софинансирование капитальных вложений в объекты муниципальной собственности</t>
  </si>
  <si>
    <t>Субсидии бюджетам городских округов на софинансирование капитальных вложений в объекты муниципальной собственности</t>
  </si>
  <si>
    <t>2 02 27112 00 0000 150</t>
  </si>
  <si>
    <t>2 02 27112 04 0000 150</t>
  </si>
  <si>
    <t>Возврат остатков субсидий на поддержку обустройства мест массового отдыха населения (городских парков) из бюджетов городских округов</t>
  </si>
  <si>
    <t>2 19 25560 04 0000 150</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</si>
  <si>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округов</t>
  </si>
  <si>
    <t>2 19 35118 04 0000 150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</si>
  <si>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</si>
  <si>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2 19 35120 04 0000 150</t>
  </si>
  <si>
    <t>Возврат остатков субвенций на государственную регистрацию актов гражданского состояния из бюджетов городских округов</t>
  </si>
  <si>
    <t>2 19 35930 04 0000 150</t>
  </si>
  <si>
    <t>Субсидии бюджетам городских округов на проведение комплексных кадастровых работ</t>
  </si>
  <si>
    <t>2 02 25511 04 0000 150</t>
  </si>
  <si>
    <t>Субсидии бюджетам на проведение комплексных кадастровых работ</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</si>
  <si>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</si>
  <si>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</si>
  <si>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2 02 35134 00 0000 150</t>
  </si>
  <si>
    <t>2 02 35134 04 0000 150</t>
  </si>
  <si>
    <t>2 02 1000 00 0000 150</t>
  </si>
  <si>
    <t>2 02 15001 00 0000 150</t>
  </si>
  <si>
    <t>2 02 15001 04 0000 150</t>
  </si>
  <si>
    <t>2 02 20000 00 0000 150</t>
  </si>
  <si>
    <t>2 02 25466 00 0000 150</t>
  </si>
  <si>
    <t>2 02 25466 04 0000 150</t>
  </si>
  <si>
    <t>2 02 25497 00 0000 150</t>
  </si>
  <si>
    <t>2 02 25497 04 0000 150</t>
  </si>
  <si>
    <t>2 02 25511 00 0000 150</t>
  </si>
  <si>
    <t>2 02 25555 00 0000 150</t>
  </si>
  <si>
    <t>2 02 25555 04 0000 150</t>
  </si>
  <si>
    <t>2 02 29999 00 0000 150</t>
  </si>
  <si>
    <t>2 02 29999 04 0000 150</t>
  </si>
  <si>
    <t>2 02 30000 00 0000 150</t>
  </si>
  <si>
    <t>2 02 30024 00 0000 150</t>
  </si>
  <si>
    <t>2 02 30024 04 0000 150</t>
  </si>
  <si>
    <t>2 02 35082 00 0000 150</t>
  </si>
  <si>
    <t>2 02 35082 04 0000 150</t>
  </si>
  <si>
    <t>2 02 35120 00 0000 150</t>
  </si>
  <si>
    <t>2 02 35120 04 0000 150</t>
  </si>
  <si>
    <t>2 02 35135 00 0000 150</t>
  </si>
  <si>
    <t>2 02 35135 04 0000 150</t>
  </si>
  <si>
    <t>2 02 35176 00 0000 150</t>
  </si>
  <si>
    <t>2 02 35176 04 0000 150</t>
  </si>
  <si>
    <t>2 02 35930 00 0000 150</t>
  </si>
  <si>
    <t>2 02 35930 04 0000 150</t>
  </si>
  <si>
    <t>2 02 39999 00 0000 150</t>
  </si>
  <si>
    <t>2 02 39999 04 0000 150</t>
  </si>
  <si>
    <t>2 02 40000 00 0000 150</t>
  </si>
  <si>
    <t>2 02 49999 00 0000 150</t>
  </si>
  <si>
    <t>2 02 49999 04 0000 150</t>
  </si>
  <si>
    <t>2 07 04000 04 0000 150</t>
  </si>
  <si>
    <t>2 07 04050 04 0000 150</t>
  </si>
  <si>
    <t>2 18 00000 00 0000 150</t>
  </si>
  <si>
    <t>2 18 04000 04 0000 150</t>
  </si>
  <si>
    <t>2 18 04010 04 0000 150</t>
  </si>
  <si>
    <t>2 18 04020 04 0000 150</t>
  </si>
  <si>
    <t>2 19 00000 04 0000 150</t>
  </si>
  <si>
    <t>2 19 25555 04 0000 150</t>
  </si>
  <si>
    <t>2 19 60010 04 0000 150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</si>
  <si>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</si>
  <si>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</si>
  <si>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</si>
  <si>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</si>
  <si>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1 03 02241 01 0000 110</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</si>
  <si>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</si>
  <si>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</si>
  <si>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</si>
  <si>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</si>
  <si>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Плата за сбросы загрязняющих веществ в водные объекты (пени по соответствующему платежу)</t>
  </si>
  <si>
    <t>1 12 01030 01 2100 120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</si>
  <si>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</si>
  <si>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2 02 20299 00 0000 150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</si>
  <si>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</si>
  <si>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2 02 20299 04 0000 150</t>
  </si>
  <si>
    <t>Субсидия бюджетам на поддержку отрасли культуры</t>
  </si>
  <si>
    <t>2 02 25519 00 0000 150</t>
  </si>
  <si>
    <t>2 02 25519 04 0000 150</t>
  </si>
  <si>
    <t>2 07 04010 04 0000 150</t>
  </si>
  <si>
    <t>Субсидии бюджетам на оснащение объектов спортивной инфраструктуры спортивно-технологическим оборудованием</t>
  </si>
  <si>
    <t>Субсидии бюджетам городских округов на оснащение объектов спортивной инфраструктуры спортивно-технологическим оборудованием</t>
  </si>
  <si>
    <t>2 02 25228 00 0000 150</t>
  </si>
  <si>
    <t>2 02 25228 04 0000 150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</si>
  <si>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</si>
  <si>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</si>
  <si>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2 02 25232 00 0000 150</t>
  </si>
  <si>
    <t>2 02 25232 04 0000 150</t>
  </si>
  <si>
    <t xml:space="preserve"> 2 02 20077 00 0000 150</t>
  </si>
  <si>
    <t>2 02 20077 04 0000 150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</si>
  <si>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</si>
  <si>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</si>
  <si>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2 02 25467 00 0000 150</t>
  </si>
  <si>
    <t>2 02 25467 04 0000 150</t>
  </si>
  <si>
    <t>Исполнение бюджета муниципального образования "Город Березники" по кодам видов доходов
 за 1 полугодие 2019 г. и ожидаемое исполнение бюджета муниципального образования "Город Березники" за 2019 год</t>
  </si>
  <si>
    <t>Исполнение за 1 полугодие 2019 г.</t>
  </si>
  <si>
    <t>1 16 45000 01 0000 140</t>
  </si>
  <si>
    <t xml:space="preserve">Денежные взыскания (штрафы) за нарушения законодательства Российской Федерации о промышленной безопасности </t>
  </si>
  <si>
    <t>Денежные взыскания (штрафы) за нарушения законодательства Российской Федерации о промышленной безопасности (федеральные государственные органы, Банк России, органы управления государственными внебюджетными фондами Российской Федерации)</t>
  </si>
  <si>
    <t>1 16 06000 01 0000 140</t>
  </si>
  <si>
    <t xml:space="preserve">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t>
  </si>
  <si>
    <r>
      <t xml:space="preserve">от </t>
    </r>
    <r>
      <rPr>
        <u/>
        <sz val="12"/>
        <rFont val="Times New Roman"/>
        <family val="1"/>
        <charset val="204"/>
      </rPr>
      <t>09.08.2019 № 2305</t>
    </r>
  </si>
</sst>
</file>

<file path=xl/styles.xml><?xml version="1.0" encoding="utf-8"?>
<styleSheet xmlns="http://schemas.openxmlformats.org/spreadsheetml/2006/main">
  <numFmts count="1">
    <numFmt numFmtId="164" formatCode="#,##0.0"/>
  </numFmts>
  <fonts count="30">
    <font>
      <sz val="10"/>
      <name val="Arial"/>
      <charset val="204"/>
    </font>
    <font>
      <sz val="10"/>
      <name val="Arial Cyr"/>
      <charset val="204"/>
    </font>
    <font>
      <sz val="10"/>
      <name val="Arial"/>
      <family val="2"/>
      <charset val="204"/>
    </font>
    <font>
      <sz val="10"/>
      <name val="Times New Roman"/>
      <family val="1"/>
      <charset val="204"/>
    </font>
    <font>
      <b/>
      <sz val="14"/>
      <name val="Times New Roman"/>
      <family val="1"/>
      <charset val="204"/>
    </font>
    <font>
      <b/>
      <sz val="12"/>
      <name val="Times New Roman"/>
      <family val="1"/>
    </font>
    <font>
      <sz val="11"/>
      <name val="Times New Roman"/>
      <family val="1"/>
      <charset val="204"/>
    </font>
    <font>
      <sz val="10"/>
      <name val="Arial"/>
      <family val="2"/>
      <charset val="204"/>
    </font>
    <font>
      <sz val="8"/>
      <name val="Times New Roman"/>
      <family val="1"/>
      <charset val="204"/>
    </font>
    <font>
      <sz val="7"/>
      <name val="Arial Cyr"/>
      <charset val="204"/>
    </font>
    <font>
      <b/>
      <sz val="9"/>
      <name val="Times New Roman"/>
      <family val="1"/>
    </font>
    <font>
      <b/>
      <sz val="10"/>
      <name val="Times New Roman"/>
      <family val="1"/>
    </font>
    <font>
      <sz val="9"/>
      <name val="Arial Cyr"/>
      <charset val="204"/>
    </font>
    <font>
      <i/>
      <sz val="9"/>
      <name val="Times New Roman"/>
      <family val="1"/>
      <charset val="204"/>
    </font>
    <font>
      <i/>
      <sz val="10"/>
      <name val="Times New Roman"/>
      <family val="1"/>
      <charset val="204"/>
    </font>
    <font>
      <sz val="9"/>
      <name val="Times New Roman"/>
      <family val="1"/>
    </font>
    <font>
      <sz val="10"/>
      <name val="Times New Roman"/>
      <family val="1"/>
    </font>
    <font>
      <i/>
      <sz val="10"/>
      <name val="Times New Roman"/>
      <family val="1"/>
    </font>
    <font>
      <i/>
      <sz val="10"/>
      <name val="Arial Cyr"/>
      <charset val="204"/>
    </font>
    <font>
      <sz val="9"/>
      <name val="Times New Roman"/>
      <family val="1"/>
      <charset val="204"/>
    </font>
    <font>
      <b/>
      <sz val="10"/>
      <name val="Arial Cyr"/>
      <charset val="204"/>
    </font>
    <font>
      <i/>
      <sz val="9"/>
      <name val="Times New Roman"/>
      <family val="1"/>
    </font>
    <font>
      <b/>
      <sz val="9"/>
      <name val="Times New Roman"/>
      <family val="1"/>
      <charset val="204"/>
    </font>
    <font>
      <b/>
      <sz val="10"/>
      <name val="Times New Roman"/>
      <family val="1"/>
      <charset val="204"/>
    </font>
    <font>
      <sz val="11"/>
      <color indexed="8"/>
      <name val="Calibri"/>
      <family val="2"/>
    </font>
    <font>
      <sz val="11"/>
      <color indexed="8"/>
      <name val="Calibri"/>
      <family val="2"/>
      <charset val="204"/>
    </font>
    <font>
      <sz val="10"/>
      <name val="Arial"/>
      <family val="2"/>
      <charset val="204"/>
    </font>
    <font>
      <sz val="12"/>
      <name val="Times New Roman"/>
      <family val="1"/>
      <charset val="204"/>
    </font>
    <font>
      <sz val="12"/>
      <name val="Arial"/>
      <family val="2"/>
      <charset val="204"/>
    </font>
    <font>
      <u/>
      <sz val="12"/>
      <name val="Times New Roman"/>
      <family val="1"/>
      <charset val="204"/>
    </font>
  </fonts>
  <fills count="4">
    <fill>
      <patternFill patternType="none"/>
    </fill>
    <fill>
      <patternFill patternType="gray125"/>
    </fill>
    <fill>
      <patternFill patternType="solid">
        <fgColor theme="6" tint="0.79998168889431442"/>
        <bgColor indexed="64"/>
      </patternFill>
    </fill>
    <fill>
      <patternFill patternType="solid">
        <fgColor theme="2" tint="-9.9978637043366805E-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18">
    <xf numFmtId="0" fontId="0" fillId="0" borderId="0"/>
    <xf numFmtId="0" fontId="1" fillId="0" borderId="0"/>
    <xf numFmtId="0" fontId="1" fillId="0" borderId="0"/>
    <xf numFmtId="0" fontId="1" fillId="0" borderId="0"/>
    <xf numFmtId="0" fontId="24" fillId="0" borderId="0"/>
    <xf numFmtId="0" fontId="7" fillId="0" borderId="0"/>
    <xf numFmtId="0" fontId="7" fillId="0" borderId="0"/>
    <xf numFmtId="0" fontId="7" fillId="0" borderId="0"/>
    <xf numFmtId="0" fontId="7" fillId="0" borderId="0"/>
    <xf numFmtId="0" fontId="25"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cellStyleXfs>
  <cellXfs count="105">
    <xf numFmtId="0" fontId="0" fillId="0" borderId="0" xfId="0"/>
    <xf numFmtId="0" fontId="1" fillId="0" borderId="0" xfId="1"/>
    <xf numFmtId="0" fontId="3" fillId="0" borderId="0" xfId="1" applyFont="1"/>
    <xf numFmtId="0" fontId="5" fillId="0" borderId="0" xfId="1" applyFont="1"/>
    <xf numFmtId="0" fontId="6" fillId="0" borderId="0" xfId="1" applyFont="1" applyBorder="1"/>
    <xf numFmtId="0" fontId="6" fillId="0" borderId="0" xfId="1" applyFont="1" applyFill="1" applyBorder="1"/>
    <xf numFmtId="3" fontId="8" fillId="0" borderId="2" xfId="3" applyNumberFormat="1" applyFont="1" applyFill="1" applyBorder="1" applyAlignment="1">
      <alignment horizontal="center" vertical="center" wrapText="1"/>
    </xf>
    <xf numFmtId="3" fontId="8" fillId="2" borderId="2" xfId="3" applyNumberFormat="1" applyFont="1" applyFill="1" applyBorder="1" applyAlignment="1">
      <alignment horizontal="center" vertical="center" wrapText="1"/>
    </xf>
    <xf numFmtId="0" fontId="1" fillId="0" borderId="0" xfId="1" applyFill="1"/>
    <xf numFmtId="3" fontId="8" fillId="0" borderId="7" xfId="1" applyNumberFormat="1" applyFont="1" applyFill="1" applyBorder="1" applyAlignment="1">
      <alignment horizontal="center" vertical="center" wrapText="1"/>
    </xf>
    <xf numFmtId="3" fontId="8" fillId="2" borderId="7" xfId="1" applyNumberFormat="1" applyFont="1" applyFill="1" applyBorder="1" applyAlignment="1">
      <alignment horizontal="center" vertical="center" wrapText="1"/>
    </xf>
    <xf numFmtId="0" fontId="9" fillId="0" borderId="0" xfId="1" applyFont="1" applyFill="1"/>
    <xf numFmtId="3" fontId="10" fillId="0" borderId="2" xfId="1" applyNumberFormat="1" applyFont="1" applyBorder="1" applyAlignment="1">
      <alignment horizontal="left" vertical="top"/>
    </xf>
    <xf numFmtId="0" fontId="11" fillId="0" borderId="2" xfId="0" applyFont="1" applyBorder="1" applyAlignment="1">
      <alignment vertical="top" wrapText="1"/>
    </xf>
    <xf numFmtId="164" fontId="11" fillId="0" borderId="2" xfId="1" applyNumberFormat="1" applyFont="1" applyFill="1" applyBorder="1" applyAlignment="1">
      <alignment vertical="top"/>
    </xf>
    <xf numFmtId="0" fontId="9" fillId="0" borderId="0" xfId="1" applyFont="1"/>
    <xf numFmtId="0" fontId="10" fillId="0" borderId="2" xfId="1" applyFont="1" applyBorder="1" applyAlignment="1">
      <alignment horizontal="left" vertical="top"/>
    </xf>
    <xf numFmtId="0" fontId="11" fillId="0" borderId="2" xfId="0" applyFont="1" applyBorder="1" applyAlignment="1">
      <alignment horizontal="left" vertical="top" wrapText="1"/>
    </xf>
    <xf numFmtId="0" fontId="12" fillId="0" borderId="0" xfId="1" applyFont="1"/>
    <xf numFmtId="3" fontId="13" fillId="0" borderId="2" xfId="1" applyNumberFormat="1" applyFont="1" applyBorder="1" applyAlignment="1">
      <alignment horizontal="left" vertical="top"/>
    </xf>
    <xf numFmtId="0" fontId="14" fillId="0" borderId="2" xfId="0" applyFont="1" applyBorder="1" applyAlignment="1">
      <alignment vertical="top" wrapText="1"/>
    </xf>
    <xf numFmtId="164" fontId="14" fillId="0" borderId="2" xfId="1" applyNumberFormat="1" applyFont="1" applyFill="1" applyBorder="1" applyAlignment="1">
      <alignment vertical="top"/>
    </xf>
    <xf numFmtId="3" fontId="15" fillId="0" borderId="2" xfId="1" applyNumberFormat="1" applyFont="1" applyBorder="1" applyAlignment="1">
      <alignment horizontal="left" vertical="top"/>
    </xf>
    <xf numFmtId="0" fontId="16" fillId="0" borderId="2" xfId="0" applyFont="1" applyBorder="1" applyAlignment="1">
      <alignment vertical="top" wrapText="1"/>
    </xf>
    <xf numFmtId="164" fontId="16" fillId="0" borderId="2" xfId="1" applyNumberFormat="1" applyFont="1" applyFill="1" applyBorder="1" applyAlignment="1">
      <alignment vertical="top"/>
    </xf>
    <xf numFmtId="164" fontId="17" fillId="0" borderId="2" xfId="1" applyNumberFormat="1" applyFont="1" applyFill="1" applyBorder="1" applyAlignment="1">
      <alignment vertical="top"/>
    </xf>
    <xf numFmtId="0" fontId="18" fillId="0" borderId="0" xfId="1" applyFont="1"/>
    <xf numFmtId="3" fontId="19" fillId="0" borderId="2" xfId="1" applyNumberFormat="1" applyFont="1" applyBorder="1" applyAlignment="1">
      <alignment horizontal="left" vertical="top"/>
    </xf>
    <xf numFmtId="0" fontId="3" fillId="0" borderId="2" xfId="0" applyFont="1" applyBorder="1" applyAlignment="1">
      <alignment vertical="top" wrapText="1"/>
    </xf>
    <xf numFmtId="164" fontId="3" fillId="0" borderId="2" xfId="1" applyNumberFormat="1" applyFont="1" applyFill="1" applyBorder="1" applyAlignment="1">
      <alignment vertical="top"/>
    </xf>
    <xf numFmtId="0" fontId="1" fillId="0" borderId="0" xfId="1" applyFont="1"/>
    <xf numFmtId="3" fontId="10" fillId="0" borderId="2" xfId="1" applyNumberFormat="1" applyFont="1" applyFill="1" applyBorder="1" applyAlignment="1">
      <alignment horizontal="left" vertical="top"/>
    </xf>
    <xf numFmtId="0" fontId="11" fillId="0" borderId="2" xfId="0" applyFont="1" applyFill="1" applyBorder="1" applyAlignment="1">
      <alignment horizontal="left" vertical="top" wrapText="1"/>
    </xf>
    <xf numFmtId="0" fontId="20" fillId="0" borderId="0" xfId="1" applyFont="1"/>
    <xf numFmtId="0" fontId="11" fillId="0" borderId="2" xfId="0" applyFont="1" applyFill="1" applyBorder="1" applyAlignment="1">
      <alignment vertical="top" wrapText="1"/>
    </xf>
    <xf numFmtId="3" fontId="15" fillId="0" borderId="2" xfId="1" applyNumberFormat="1" applyFont="1" applyFill="1" applyBorder="1" applyAlignment="1">
      <alignment horizontal="left" vertical="top"/>
    </xf>
    <xf numFmtId="0" fontId="16" fillId="0" borderId="2" xfId="0" applyFont="1" applyFill="1" applyBorder="1" applyAlignment="1">
      <alignment vertical="top" wrapText="1"/>
    </xf>
    <xf numFmtId="3" fontId="21" fillId="0" borderId="2" xfId="1" applyNumberFormat="1" applyFont="1" applyBorder="1" applyAlignment="1">
      <alignment horizontal="left" vertical="top"/>
    </xf>
    <xf numFmtId="0" fontId="17" fillId="0" borderId="2" xfId="0" applyFont="1" applyBorder="1" applyAlignment="1">
      <alignment vertical="top" wrapText="1"/>
    </xf>
    <xf numFmtId="0" fontId="17" fillId="0" borderId="2" xfId="0" applyFont="1" applyFill="1" applyBorder="1" applyAlignment="1">
      <alignment vertical="top" wrapText="1"/>
    </xf>
    <xf numFmtId="3" fontId="22" fillId="0" borderId="2" xfId="1" applyNumberFormat="1" applyFont="1" applyBorder="1" applyAlignment="1">
      <alignment horizontal="left" vertical="top"/>
    </xf>
    <xf numFmtId="0" fontId="23" fillId="0" borderId="2" xfId="0" applyFont="1" applyBorder="1" applyAlignment="1">
      <alignment vertical="top" wrapText="1"/>
    </xf>
    <xf numFmtId="164" fontId="23" fillId="0" borderId="2" xfId="1" applyNumberFormat="1" applyFont="1" applyFill="1" applyBorder="1" applyAlignment="1">
      <alignment vertical="top"/>
    </xf>
    <xf numFmtId="0" fontId="16" fillId="0" borderId="2" xfId="0" applyFont="1" applyFill="1" applyBorder="1" applyAlignment="1">
      <alignment horizontal="left" vertical="top" wrapText="1"/>
    </xf>
    <xf numFmtId="3" fontId="10" fillId="0" borderId="2" xfId="1" applyNumberFormat="1" applyFont="1" applyBorder="1" applyAlignment="1">
      <alignment vertical="top"/>
    </xf>
    <xf numFmtId="3" fontId="21" fillId="0" borderId="2" xfId="1" applyNumberFormat="1" applyFont="1" applyBorder="1" applyAlignment="1">
      <alignment vertical="top"/>
    </xf>
    <xf numFmtId="3" fontId="15" fillId="0" borderId="2" xfId="1" applyNumberFormat="1" applyFont="1" applyBorder="1" applyAlignment="1">
      <alignment vertical="top"/>
    </xf>
    <xf numFmtId="0" fontId="15" fillId="0" borderId="2" xfId="1" applyFont="1" applyBorder="1" applyAlignment="1">
      <alignment horizontal="left" vertical="top"/>
    </xf>
    <xf numFmtId="0" fontId="13" fillId="0" borderId="2" xfId="1" applyFont="1" applyBorder="1" applyAlignment="1">
      <alignment horizontal="left" vertical="top"/>
    </xf>
    <xf numFmtId="0" fontId="15" fillId="0" borderId="2" xfId="1" applyFont="1" applyFill="1" applyBorder="1" applyAlignment="1">
      <alignment horizontal="left" vertical="top"/>
    </xf>
    <xf numFmtId="0" fontId="3" fillId="0" borderId="2" xfId="0" applyFont="1" applyFill="1" applyBorder="1" applyAlignment="1">
      <alignment vertical="top" wrapText="1"/>
    </xf>
    <xf numFmtId="0" fontId="22" fillId="0" borderId="2" xfId="1" applyFont="1" applyFill="1" applyBorder="1" applyAlignment="1">
      <alignment horizontal="left" vertical="top"/>
    </xf>
    <xf numFmtId="0" fontId="23" fillId="0" borderId="2" xfId="0" applyFont="1" applyFill="1" applyBorder="1" applyAlignment="1">
      <alignment vertical="top" wrapText="1"/>
    </xf>
    <xf numFmtId="0" fontId="16" fillId="0" borderId="2" xfId="0" applyFont="1" applyBorder="1" applyAlignment="1">
      <alignment horizontal="left" vertical="top" wrapText="1"/>
    </xf>
    <xf numFmtId="0" fontId="21" fillId="0" borderId="2" xfId="1" applyFont="1" applyBorder="1" applyAlignment="1">
      <alignment horizontal="left" vertical="top"/>
    </xf>
    <xf numFmtId="0" fontId="17" fillId="0" borderId="2" xfId="0" applyFont="1" applyBorder="1" applyAlignment="1">
      <alignment horizontal="left" vertical="top" wrapText="1"/>
    </xf>
    <xf numFmtId="0" fontId="22" fillId="0" borderId="2" xfId="1" applyFont="1" applyBorder="1" applyAlignment="1">
      <alignment horizontal="left" vertical="top"/>
    </xf>
    <xf numFmtId="0" fontId="23" fillId="0" borderId="2" xfId="0" applyFont="1" applyBorder="1" applyAlignment="1">
      <alignment horizontal="left" vertical="top" wrapText="1"/>
    </xf>
    <xf numFmtId="0" fontId="14" fillId="0" borderId="2" xfId="0" applyFont="1" applyBorder="1" applyAlignment="1">
      <alignment horizontal="left" vertical="top" wrapText="1"/>
    </xf>
    <xf numFmtId="0" fontId="19" fillId="0" borderId="2" xfId="1" applyFont="1" applyBorder="1" applyAlignment="1">
      <alignment horizontal="left" vertical="top"/>
    </xf>
    <xf numFmtId="0" fontId="3" fillId="0" borderId="2" xfId="0" applyFont="1" applyBorder="1" applyAlignment="1">
      <alignment horizontal="left" vertical="top" wrapText="1"/>
    </xf>
    <xf numFmtId="3" fontId="19" fillId="0" borderId="8" xfId="1" applyNumberFormat="1" applyFont="1" applyBorder="1" applyAlignment="1">
      <alignment horizontal="left" vertical="top"/>
    </xf>
    <xf numFmtId="0" fontId="3" fillId="0" borderId="3" xfId="0" applyFont="1" applyBorder="1" applyAlignment="1">
      <alignment horizontal="left" vertical="top" wrapText="1"/>
    </xf>
    <xf numFmtId="0" fontId="11" fillId="0" borderId="2" xfId="0" applyFont="1" applyBorder="1" applyAlignment="1">
      <alignment wrapText="1"/>
    </xf>
    <xf numFmtId="164" fontId="11" fillId="0" borderId="2" xfId="1" applyNumberFormat="1" applyFont="1" applyFill="1" applyBorder="1" applyAlignment="1"/>
    <xf numFmtId="0" fontId="1" fillId="2" borderId="0" xfId="1" applyFill="1"/>
    <xf numFmtId="164" fontId="11" fillId="3" borderId="2" xfId="1" applyNumberFormat="1" applyFont="1" applyFill="1" applyBorder="1" applyAlignment="1">
      <alignment vertical="top"/>
    </xf>
    <xf numFmtId="164" fontId="14" fillId="3" borderId="2" xfId="1" applyNumberFormat="1" applyFont="1" applyFill="1" applyBorder="1" applyAlignment="1">
      <alignment vertical="top"/>
    </xf>
    <xf numFmtId="164" fontId="16" fillId="3" borderId="2" xfId="1" applyNumberFormat="1" applyFont="1" applyFill="1" applyBorder="1" applyAlignment="1">
      <alignment vertical="top"/>
    </xf>
    <xf numFmtId="164" fontId="3" fillId="3" borderId="2" xfId="1" applyNumberFormat="1" applyFont="1" applyFill="1" applyBorder="1" applyAlignment="1">
      <alignment vertical="top"/>
    </xf>
    <xf numFmtId="164" fontId="17" fillId="3" borderId="2" xfId="1" applyNumberFormat="1" applyFont="1" applyFill="1" applyBorder="1" applyAlignment="1">
      <alignment vertical="top"/>
    </xf>
    <xf numFmtId="164" fontId="23" fillId="3" borderId="2" xfId="1" applyNumberFormat="1" applyFont="1" applyFill="1" applyBorder="1" applyAlignment="1">
      <alignment vertical="top"/>
    </xf>
    <xf numFmtId="164" fontId="11" fillId="3" borderId="2" xfId="1" applyNumberFormat="1" applyFont="1" applyFill="1" applyBorder="1" applyAlignment="1"/>
    <xf numFmtId="3" fontId="22" fillId="0" borderId="2" xfId="1" applyNumberFormat="1" applyFont="1" applyFill="1" applyBorder="1" applyAlignment="1">
      <alignment horizontal="left" vertical="top"/>
    </xf>
    <xf numFmtId="0" fontId="23" fillId="0" borderId="2" xfId="0" applyFont="1" applyFill="1" applyBorder="1" applyAlignment="1">
      <alignment horizontal="left" vertical="top" wrapText="1"/>
    </xf>
    <xf numFmtId="0" fontId="20" fillId="0" borderId="0" xfId="1" applyFont="1" applyFill="1"/>
    <xf numFmtId="3" fontId="19" fillId="0" borderId="2" xfId="1" applyNumberFormat="1" applyFont="1" applyFill="1" applyBorder="1" applyAlignment="1">
      <alignment horizontal="left" vertical="top"/>
    </xf>
    <xf numFmtId="0" fontId="3" fillId="0" borderId="2" xfId="0" applyFont="1" applyFill="1" applyBorder="1" applyAlignment="1">
      <alignment horizontal="left" vertical="top" wrapText="1"/>
    </xf>
    <xf numFmtId="0" fontId="1" fillId="0" borderId="0" xfId="1" applyFont="1" applyFill="1"/>
    <xf numFmtId="0" fontId="27" fillId="0" borderId="0" xfId="1" applyFont="1" applyFill="1" applyAlignment="1">
      <alignment horizontal="left" wrapText="1"/>
    </xf>
    <xf numFmtId="0" fontId="28" fillId="0" borderId="0" xfId="0" applyFont="1" applyAlignment="1">
      <alignment horizontal="left" wrapText="1"/>
    </xf>
    <xf numFmtId="49" fontId="19" fillId="0" borderId="2" xfId="0" applyNumberFormat="1" applyFont="1" applyBorder="1" applyAlignment="1" applyProtection="1">
      <alignment horizontal="left" vertical="center" wrapText="1"/>
    </xf>
    <xf numFmtId="49" fontId="3" fillId="0" borderId="0" xfId="0" applyNumberFormat="1" applyFont="1" applyBorder="1" applyAlignment="1" applyProtection="1">
      <alignment horizontal="left" vertical="center" wrapText="1"/>
    </xf>
    <xf numFmtId="49" fontId="13" fillId="0" borderId="2" xfId="0" applyNumberFormat="1" applyFont="1" applyBorder="1" applyAlignment="1" applyProtection="1">
      <alignment horizontal="left" vertical="center" wrapText="1"/>
    </xf>
    <xf numFmtId="49" fontId="14" fillId="0" borderId="7" xfId="0" applyNumberFormat="1" applyFont="1" applyBorder="1" applyAlignment="1" applyProtection="1">
      <alignment horizontal="left" vertical="center" wrapText="1"/>
    </xf>
    <xf numFmtId="49" fontId="3" fillId="0" borderId="2" xfId="0" applyNumberFormat="1" applyFont="1" applyBorder="1" applyAlignment="1" applyProtection="1">
      <alignment horizontal="left" vertical="center" wrapText="1"/>
    </xf>
    <xf numFmtId="49" fontId="14" fillId="0" borderId="2" xfId="0" applyNumberFormat="1" applyFont="1" applyBorder="1" applyAlignment="1" applyProtection="1">
      <alignment horizontal="left" vertical="center" wrapText="1"/>
    </xf>
    <xf numFmtId="49" fontId="13" fillId="0" borderId="3" xfId="0" applyNumberFormat="1" applyFont="1" applyBorder="1" applyAlignment="1" applyProtection="1">
      <alignment horizontal="center" vertical="center" wrapText="1"/>
    </xf>
    <xf numFmtId="49" fontId="19" fillId="0" borderId="3" xfId="0" applyNumberFormat="1" applyFont="1" applyBorder="1" applyAlignment="1" applyProtection="1">
      <alignment horizontal="center" vertical="center" wrapText="1"/>
    </xf>
    <xf numFmtId="0" fontId="28" fillId="0" borderId="0" xfId="0" applyFont="1" applyAlignment="1"/>
    <xf numFmtId="0" fontId="27" fillId="0" borderId="0" xfId="1" applyFont="1" applyFill="1" applyAlignment="1"/>
    <xf numFmtId="0" fontId="4" fillId="0" borderId="0" xfId="2" applyFont="1" applyAlignment="1">
      <alignment horizontal="center" vertical="top" wrapText="1"/>
    </xf>
    <xf numFmtId="0" fontId="27" fillId="0" borderId="0" xfId="1" applyFont="1" applyFill="1" applyAlignment="1">
      <alignment horizontal="left"/>
    </xf>
    <xf numFmtId="0" fontId="28" fillId="0" borderId="0" xfId="0" applyFont="1" applyAlignment="1"/>
    <xf numFmtId="0" fontId="27" fillId="0" borderId="0" xfId="1" applyFont="1" applyFill="1" applyAlignment="1"/>
    <xf numFmtId="0" fontId="27" fillId="0" borderId="0" xfId="1" applyFont="1" applyFill="1" applyAlignment="1">
      <alignment horizontal="left" wrapText="1"/>
    </xf>
    <xf numFmtId="0" fontId="28" fillId="0" borderId="0" xfId="0" applyFont="1" applyAlignment="1">
      <alignment horizontal="left" wrapText="1"/>
    </xf>
    <xf numFmtId="0" fontId="3" fillId="0" borderId="1" xfId="1" applyFont="1" applyFill="1" applyBorder="1" applyAlignment="1">
      <alignment horizontal="right"/>
    </xf>
    <xf numFmtId="0" fontId="7" fillId="0" borderId="1" xfId="0" applyFont="1" applyBorder="1" applyAlignment="1">
      <alignment horizontal="right"/>
    </xf>
    <xf numFmtId="3" fontId="8" fillId="0" borderId="2" xfId="1" applyNumberFormat="1" applyFont="1" applyFill="1" applyBorder="1" applyAlignment="1">
      <alignment horizontal="center" vertical="center" wrapText="1"/>
    </xf>
    <xf numFmtId="3" fontId="8" fillId="0" borderId="3" xfId="3" applyNumberFormat="1" applyFont="1" applyFill="1" applyBorder="1" applyAlignment="1">
      <alignment horizontal="center" vertical="center" wrapText="1"/>
    </xf>
    <xf numFmtId="3" fontId="8" fillId="0" borderId="4" xfId="3" applyNumberFormat="1" applyFont="1" applyFill="1" applyBorder="1" applyAlignment="1">
      <alignment horizontal="center" vertical="center" wrapText="1"/>
    </xf>
    <xf numFmtId="3" fontId="8" fillId="0" borderId="5" xfId="3" applyNumberFormat="1" applyFont="1" applyFill="1" applyBorder="1" applyAlignment="1">
      <alignment horizontal="center" vertical="center" wrapText="1"/>
    </xf>
    <xf numFmtId="3" fontId="8" fillId="0" borderId="6" xfId="3" applyNumberFormat="1" applyFont="1" applyFill="1" applyBorder="1" applyAlignment="1">
      <alignment horizontal="center" vertical="center" wrapText="1"/>
    </xf>
    <xf numFmtId="3" fontId="8" fillId="0" borderId="7" xfId="3" applyNumberFormat="1" applyFont="1" applyFill="1" applyBorder="1" applyAlignment="1">
      <alignment horizontal="center" vertical="center" wrapText="1"/>
    </xf>
  </cellXfs>
  <cellStyles count="18">
    <cellStyle name="Normal" xfId="4"/>
    <cellStyle name="Обычный" xfId="0" builtinId="0"/>
    <cellStyle name="Обычный 10" xfId="5"/>
    <cellStyle name="Обычный 11" xfId="6"/>
    <cellStyle name="Обычный 12" xfId="7"/>
    <cellStyle name="Обычный 13" xfId="8"/>
    <cellStyle name="Обычный 14" xfId="17"/>
    <cellStyle name="Обычный 2" xfId="9"/>
    <cellStyle name="Обычный 3" xfId="10"/>
    <cellStyle name="Обычный 4" xfId="11"/>
    <cellStyle name="Обычный 5" xfId="12"/>
    <cellStyle name="Обычный 6" xfId="13"/>
    <cellStyle name="Обычный 7" xfId="14"/>
    <cellStyle name="Обычный 8" xfId="15"/>
    <cellStyle name="Обычный 9" xfId="16"/>
    <cellStyle name="Обычный_Исп9м-в2005г." xfId="3"/>
    <cellStyle name="Обычный_Книга3" xfId="2"/>
    <cellStyle name="Обычный_Покварталь."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353"/>
  <sheetViews>
    <sheetView tabSelected="1" zoomScale="85" zoomScaleNormal="85" zoomScaleSheetLayoutView="100" workbookViewId="0">
      <pane xSplit="2" ySplit="12" topLeftCell="C13" activePane="bottomRight" state="frozen"/>
      <selection pane="topRight" activeCell="C1" sqref="C1"/>
      <selection pane="bottomLeft" activeCell="A10" sqref="A10"/>
      <selection pane="bottomRight" activeCell="C4" sqref="C4:I4"/>
    </sheetView>
  </sheetViews>
  <sheetFormatPr defaultColWidth="9.08984375" defaultRowHeight="12.5"/>
  <cols>
    <col min="1" max="1" width="18.453125" style="1" customWidth="1"/>
    <col min="2" max="2" width="72.36328125" style="1" customWidth="1"/>
    <col min="3" max="3" width="11.1796875" style="8" customWidth="1"/>
    <col min="4" max="4" width="11.08984375" style="8" customWidth="1"/>
    <col min="5" max="5" width="11" style="65" hidden="1" customWidth="1"/>
    <col min="6" max="6" width="10.1796875" style="8" customWidth="1"/>
    <col min="7" max="7" width="11.6328125" style="65" hidden="1" customWidth="1"/>
    <col min="8" max="8" width="9.54296875" style="8" customWidth="1"/>
    <col min="9" max="9" width="10.90625" style="1" customWidth="1"/>
    <col min="10" max="16384" width="9.08984375" style="1"/>
  </cols>
  <sheetData>
    <row r="1" spans="1:9" ht="15.5">
      <c r="C1" s="92" t="s">
        <v>0</v>
      </c>
      <c r="D1" s="93"/>
      <c r="E1" s="93"/>
      <c r="F1" s="93"/>
      <c r="G1" s="93"/>
      <c r="H1" s="93"/>
      <c r="I1" s="93"/>
    </row>
    <row r="2" spans="1:9" ht="15.5">
      <c r="C2" s="92" t="s">
        <v>1</v>
      </c>
      <c r="D2" s="93"/>
      <c r="E2" s="93"/>
      <c r="F2" s="93"/>
      <c r="G2" s="93"/>
      <c r="H2" s="93"/>
      <c r="I2" s="93"/>
    </row>
    <row r="3" spans="1:9" ht="15.5">
      <c r="C3" s="92" t="s">
        <v>2</v>
      </c>
      <c r="D3" s="93"/>
      <c r="E3" s="93"/>
      <c r="F3" s="93"/>
      <c r="G3" s="93"/>
      <c r="H3" s="93"/>
      <c r="I3" s="93"/>
    </row>
    <row r="4" spans="1:9" ht="15.5">
      <c r="C4" s="94" t="s">
        <v>684</v>
      </c>
      <c r="D4" s="93"/>
      <c r="E4" s="93"/>
      <c r="F4" s="93"/>
      <c r="G4" s="93"/>
      <c r="H4" s="93"/>
      <c r="I4" s="93"/>
    </row>
    <row r="5" spans="1:9" ht="15.5">
      <c r="C5" s="90"/>
      <c r="D5" s="89"/>
      <c r="E5" s="89"/>
      <c r="F5" s="89"/>
      <c r="G5" s="89"/>
      <c r="H5" s="89"/>
      <c r="I5" s="89"/>
    </row>
    <row r="6" spans="1:9" ht="15.75" customHeight="1">
      <c r="A6" s="2"/>
      <c r="B6" s="2"/>
      <c r="C6" s="95" t="s">
        <v>3</v>
      </c>
      <c r="D6" s="96"/>
      <c r="E6" s="96"/>
      <c r="F6" s="96"/>
      <c r="G6" s="96"/>
      <c r="H6" s="96"/>
      <c r="I6" s="96"/>
    </row>
    <row r="7" spans="1:9" ht="15.75" customHeight="1">
      <c r="A7" s="2"/>
      <c r="B7" s="2"/>
      <c r="C7" s="79"/>
      <c r="D7" s="80"/>
      <c r="E7" s="80"/>
      <c r="F7" s="80"/>
      <c r="G7" s="80"/>
      <c r="H7" s="80"/>
      <c r="I7" s="80"/>
    </row>
    <row r="8" spans="1:9" s="3" customFormat="1" ht="41.4" customHeight="1">
      <c r="A8" s="91" t="s">
        <v>677</v>
      </c>
      <c r="B8" s="91"/>
      <c r="C8" s="91"/>
      <c r="D8" s="91"/>
      <c r="E8" s="91"/>
      <c r="F8" s="91"/>
      <c r="G8" s="91"/>
      <c r="H8" s="91"/>
      <c r="I8" s="91"/>
    </row>
    <row r="9" spans="1:9" ht="12.75" customHeight="1">
      <c r="A9" s="4"/>
      <c r="B9" s="4"/>
      <c r="C9" s="5"/>
      <c r="D9" s="97" t="s">
        <v>554</v>
      </c>
      <c r="E9" s="98"/>
      <c r="F9" s="98"/>
      <c r="G9" s="98"/>
      <c r="H9" s="98"/>
      <c r="I9" s="98"/>
    </row>
    <row r="10" spans="1:9" ht="12.75" customHeight="1">
      <c r="A10" s="99" t="s">
        <v>4</v>
      </c>
      <c r="B10" s="99" t="s">
        <v>5</v>
      </c>
      <c r="C10" s="100" t="s">
        <v>678</v>
      </c>
      <c r="D10" s="101"/>
      <c r="E10" s="101"/>
      <c r="F10" s="101"/>
      <c r="G10" s="101"/>
      <c r="H10" s="102"/>
      <c r="I10" s="103" t="s">
        <v>6</v>
      </c>
    </row>
    <row r="11" spans="1:9" s="8" customFormat="1" ht="60.65" customHeight="1">
      <c r="A11" s="99"/>
      <c r="B11" s="99"/>
      <c r="C11" s="6" t="s">
        <v>7</v>
      </c>
      <c r="D11" s="6" t="s">
        <v>8</v>
      </c>
      <c r="E11" s="7"/>
      <c r="F11" s="6" t="s">
        <v>9</v>
      </c>
      <c r="G11" s="7" t="s">
        <v>10</v>
      </c>
      <c r="H11" s="6" t="s">
        <v>555</v>
      </c>
      <c r="I11" s="104"/>
    </row>
    <row r="12" spans="1:9" s="11" customFormat="1" ht="10.5">
      <c r="A12" s="9">
        <v>1</v>
      </c>
      <c r="B12" s="9">
        <v>2</v>
      </c>
      <c r="C12" s="9">
        <v>3</v>
      </c>
      <c r="D12" s="9">
        <v>4</v>
      </c>
      <c r="E12" s="10"/>
      <c r="F12" s="9">
        <v>5</v>
      </c>
      <c r="G12" s="10"/>
      <c r="H12" s="9">
        <v>6</v>
      </c>
      <c r="I12" s="9">
        <v>7</v>
      </c>
    </row>
    <row r="13" spans="1:9" s="15" customFormat="1" ht="13">
      <c r="A13" s="12" t="s">
        <v>11</v>
      </c>
      <c r="B13" s="13" t="s">
        <v>12</v>
      </c>
      <c r="C13" s="14">
        <f>C14+C44+C63+C95+C106+C120+C149+C172+C191+C194+C246+C161+C38</f>
        <v>1037758.3999999999</v>
      </c>
      <c r="D13" s="14">
        <f>D14+D44+D63+D95+D106+D120+D149+D172+D191+D194+D246+D161+D38</f>
        <v>1102906.5</v>
      </c>
      <c r="E13" s="66">
        <f>D13-C13</f>
        <v>65148.100000000093</v>
      </c>
      <c r="F13" s="14">
        <f>F14+F44+F63+F95+F106+F120+F149+F172+F191+F194+F246+F161+F38</f>
        <v>1111319.0000000002</v>
      </c>
      <c r="G13" s="66">
        <f>F13-D13</f>
        <v>8412.5000000002328</v>
      </c>
      <c r="H13" s="14">
        <f>F13/D13*100</f>
        <v>100.76275731442333</v>
      </c>
      <c r="I13" s="14">
        <f>I14+I44+I63+I95+I106+I120+I149+I172+I191+I194+I246+I161+I38</f>
        <v>2459747.5999999996</v>
      </c>
    </row>
    <row r="14" spans="1:9" s="15" customFormat="1" ht="13">
      <c r="A14" s="16" t="s">
        <v>13</v>
      </c>
      <c r="B14" s="17" t="s">
        <v>14</v>
      </c>
      <c r="C14" s="14">
        <f>C15</f>
        <v>639668</v>
      </c>
      <c r="D14" s="14">
        <f>D15</f>
        <v>651668</v>
      </c>
      <c r="E14" s="66">
        <f t="shared" ref="E14:E81" si="0">D14-C14</f>
        <v>12000</v>
      </c>
      <c r="F14" s="14">
        <f>F15</f>
        <v>655935.50000000012</v>
      </c>
      <c r="G14" s="66">
        <f t="shared" ref="G14:G81" si="1">F14-D14</f>
        <v>4267.5000000001164</v>
      </c>
      <c r="H14" s="14">
        <f>F14/D14*100</f>
        <v>100.65485799517549</v>
      </c>
      <c r="I14" s="14">
        <f>I15</f>
        <v>1405011</v>
      </c>
    </row>
    <row r="15" spans="1:9" s="18" customFormat="1" ht="13">
      <c r="A15" s="12" t="s">
        <v>15</v>
      </c>
      <c r="B15" s="13" t="s">
        <v>16</v>
      </c>
      <c r="C15" s="14">
        <f>C16+C21+C27+C32</f>
        <v>639668</v>
      </c>
      <c r="D15" s="14">
        <f>D16+D21+D27+D32</f>
        <v>651668</v>
      </c>
      <c r="E15" s="66">
        <f t="shared" si="0"/>
        <v>12000</v>
      </c>
      <c r="F15" s="14">
        <f>F16+F21+F27+F32+F34</f>
        <v>655935.50000000012</v>
      </c>
      <c r="G15" s="66">
        <f t="shared" si="1"/>
        <v>4267.5000000001164</v>
      </c>
      <c r="H15" s="14">
        <f>F15/D15*100</f>
        <v>100.65485799517549</v>
      </c>
      <c r="I15" s="14">
        <f>I16+I21+I27+I32</f>
        <v>1405011</v>
      </c>
    </row>
    <row r="16" spans="1:9" s="18" customFormat="1" ht="52">
      <c r="A16" s="19" t="s">
        <v>17</v>
      </c>
      <c r="B16" s="20" t="s">
        <v>18</v>
      </c>
      <c r="C16" s="21">
        <f>SUM(C17:C20)</f>
        <v>624460</v>
      </c>
      <c r="D16" s="21">
        <f>SUM(D17:D20)</f>
        <v>634460</v>
      </c>
      <c r="E16" s="67">
        <f t="shared" si="0"/>
        <v>10000</v>
      </c>
      <c r="F16" s="21">
        <f>SUM(F17:F20)</f>
        <v>635339.30000000005</v>
      </c>
      <c r="G16" s="67">
        <f t="shared" si="1"/>
        <v>879.30000000004657</v>
      </c>
      <c r="H16" s="21">
        <f>F16/D16*100</f>
        <v>100.13859029726066</v>
      </c>
      <c r="I16" s="21">
        <f>SUM(I17:I20)</f>
        <v>1308233.8999999999</v>
      </c>
    </row>
    <row r="17" spans="1:9" ht="65">
      <c r="A17" s="22" t="s">
        <v>19</v>
      </c>
      <c r="B17" s="23" t="s">
        <v>20</v>
      </c>
      <c r="C17" s="24">
        <v>624460</v>
      </c>
      <c r="D17" s="24">
        <v>634460</v>
      </c>
      <c r="E17" s="68">
        <f t="shared" si="0"/>
        <v>10000</v>
      </c>
      <c r="F17" s="24">
        <v>634897.6</v>
      </c>
      <c r="G17" s="68">
        <f t="shared" si="1"/>
        <v>437.59999999997672</v>
      </c>
      <c r="H17" s="24">
        <f>F17/D17*100</f>
        <v>100.06897203921446</v>
      </c>
      <c r="I17" s="24">
        <v>1308233.8999999999</v>
      </c>
    </row>
    <row r="18" spans="1:9" ht="52">
      <c r="A18" s="22" t="s">
        <v>21</v>
      </c>
      <c r="B18" s="23" t="s">
        <v>22</v>
      </c>
      <c r="C18" s="24"/>
      <c r="D18" s="24"/>
      <c r="E18" s="68">
        <f t="shared" si="0"/>
        <v>0</v>
      </c>
      <c r="F18" s="24">
        <v>551</v>
      </c>
      <c r="G18" s="68">
        <f t="shared" si="1"/>
        <v>551</v>
      </c>
      <c r="H18" s="24"/>
      <c r="I18" s="24"/>
    </row>
    <row r="19" spans="1:9" ht="65">
      <c r="A19" s="22" t="s">
        <v>23</v>
      </c>
      <c r="B19" s="23" t="s">
        <v>24</v>
      </c>
      <c r="C19" s="24"/>
      <c r="D19" s="24"/>
      <c r="E19" s="68">
        <f t="shared" si="0"/>
        <v>0</v>
      </c>
      <c r="F19" s="24">
        <v>-106.6</v>
      </c>
      <c r="G19" s="68">
        <f t="shared" si="1"/>
        <v>-106.6</v>
      </c>
      <c r="H19" s="24"/>
      <c r="I19" s="24"/>
    </row>
    <row r="20" spans="1:9" ht="52">
      <c r="A20" s="22" t="s">
        <v>25</v>
      </c>
      <c r="B20" s="23" t="s">
        <v>26</v>
      </c>
      <c r="C20" s="24"/>
      <c r="D20" s="24"/>
      <c r="E20" s="68">
        <f t="shared" si="0"/>
        <v>0</v>
      </c>
      <c r="F20" s="24">
        <v>-2.7</v>
      </c>
      <c r="G20" s="68">
        <f t="shared" si="1"/>
        <v>-2.7</v>
      </c>
      <c r="H20" s="24"/>
      <c r="I20" s="24"/>
    </row>
    <row r="21" spans="1:9" ht="68.400000000000006" customHeight="1">
      <c r="A21" s="19" t="s">
        <v>27</v>
      </c>
      <c r="B21" s="20" t="s">
        <v>28</v>
      </c>
      <c r="C21" s="21">
        <f>SUM(C22:C25)</f>
        <v>1020</v>
      </c>
      <c r="D21" s="21">
        <f>SUM(D22:D25)</f>
        <v>1020</v>
      </c>
      <c r="E21" s="67">
        <f t="shared" si="0"/>
        <v>0</v>
      </c>
      <c r="F21" s="21">
        <f>SUM(F22:F25)</f>
        <v>1211.3</v>
      </c>
      <c r="G21" s="67">
        <f t="shared" si="1"/>
        <v>191.29999999999995</v>
      </c>
      <c r="H21" s="21">
        <f>F21/D21*100</f>
        <v>118.75490196078431</v>
      </c>
      <c r="I21" s="21">
        <f>SUM(I22:I25)</f>
        <v>2720</v>
      </c>
    </row>
    <row r="22" spans="1:9" ht="83" customHeight="1">
      <c r="A22" s="22" t="s">
        <v>29</v>
      </c>
      <c r="B22" s="23" t="s">
        <v>30</v>
      </c>
      <c r="C22" s="24">
        <v>1020</v>
      </c>
      <c r="D22" s="24">
        <v>1020</v>
      </c>
      <c r="E22" s="68">
        <f t="shared" si="0"/>
        <v>0</v>
      </c>
      <c r="F22" s="24">
        <v>1181.0999999999999</v>
      </c>
      <c r="G22" s="68">
        <f t="shared" si="1"/>
        <v>161.09999999999991</v>
      </c>
      <c r="H22" s="24">
        <f>F22/D22*100</f>
        <v>115.79411764705883</v>
      </c>
      <c r="I22" s="24">
        <v>2720</v>
      </c>
    </row>
    <row r="23" spans="1:9" ht="80.400000000000006" customHeight="1">
      <c r="A23" s="22" t="s">
        <v>31</v>
      </c>
      <c r="B23" s="23" t="s">
        <v>32</v>
      </c>
      <c r="C23" s="24"/>
      <c r="D23" s="24"/>
      <c r="E23" s="68">
        <f t="shared" si="0"/>
        <v>0</v>
      </c>
      <c r="F23" s="24">
        <v>9.5</v>
      </c>
      <c r="G23" s="68">
        <f t="shared" si="1"/>
        <v>9.5</v>
      </c>
      <c r="H23" s="24"/>
      <c r="I23" s="24"/>
    </row>
    <row r="24" spans="1:9" ht="73.25" hidden="1" customHeight="1">
      <c r="A24" s="22" t="s">
        <v>33</v>
      </c>
      <c r="B24" s="23" t="s">
        <v>34</v>
      </c>
      <c r="C24" s="24"/>
      <c r="D24" s="24"/>
      <c r="E24" s="68">
        <f t="shared" si="0"/>
        <v>0</v>
      </c>
      <c r="F24" s="24"/>
      <c r="G24" s="68">
        <f t="shared" si="1"/>
        <v>0</v>
      </c>
      <c r="H24" s="24"/>
      <c r="I24" s="24"/>
    </row>
    <row r="25" spans="1:9" ht="94.5" customHeight="1">
      <c r="A25" s="22" t="s">
        <v>35</v>
      </c>
      <c r="B25" s="23" t="s">
        <v>36</v>
      </c>
      <c r="C25" s="24"/>
      <c r="D25" s="24"/>
      <c r="E25" s="68">
        <f t="shared" si="0"/>
        <v>0</v>
      </c>
      <c r="F25" s="24">
        <v>20.7</v>
      </c>
      <c r="G25" s="68">
        <f t="shared" si="1"/>
        <v>20.7</v>
      </c>
      <c r="H25" s="24"/>
      <c r="I25" s="24"/>
    </row>
    <row r="26" spans="1:9" ht="75.75" hidden="1" customHeight="1">
      <c r="A26" s="22" t="s">
        <v>37</v>
      </c>
      <c r="B26" s="23" t="s">
        <v>38</v>
      </c>
      <c r="C26" s="24"/>
      <c r="D26" s="24"/>
      <c r="E26" s="68">
        <f t="shared" si="0"/>
        <v>0</v>
      </c>
      <c r="F26" s="24"/>
      <c r="G26" s="68">
        <f t="shared" si="1"/>
        <v>0</v>
      </c>
      <c r="H26" s="24"/>
      <c r="I26" s="24"/>
    </row>
    <row r="27" spans="1:9" ht="32" customHeight="1">
      <c r="A27" s="19" t="s">
        <v>39</v>
      </c>
      <c r="B27" s="20" t="s">
        <v>40</v>
      </c>
      <c r="C27" s="21">
        <f>SUM(C28:C31)</f>
        <v>8388</v>
      </c>
      <c r="D27" s="21">
        <f>SUM(D28:D31)</f>
        <v>12388</v>
      </c>
      <c r="E27" s="67">
        <f t="shared" si="0"/>
        <v>4000</v>
      </c>
      <c r="F27" s="21">
        <f>SUM(F28:F31)</f>
        <v>16756.3</v>
      </c>
      <c r="G27" s="67">
        <f t="shared" si="1"/>
        <v>4368.2999999999993</v>
      </c>
      <c r="H27" s="21">
        <f>F27/D27*100</f>
        <v>135.2623506619309</v>
      </c>
      <c r="I27" s="21">
        <f>SUM(I28:I31)</f>
        <v>84197.1</v>
      </c>
    </row>
    <row r="28" spans="1:9" ht="55.25" customHeight="1">
      <c r="A28" s="22" t="s">
        <v>41</v>
      </c>
      <c r="B28" s="23" t="s">
        <v>42</v>
      </c>
      <c r="C28" s="24">
        <v>8388</v>
      </c>
      <c r="D28" s="24">
        <v>12388</v>
      </c>
      <c r="E28" s="68">
        <f t="shared" si="0"/>
        <v>4000</v>
      </c>
      <c r="F28" s="24">
        <v>16432.8</v>
      </c>
      <c r="G28" s="68">
        <f t="shared" si="1"/>
        <v>4044.7999999999993</v>
      </c>
      <c r="H28" s="24">
        <f>F28/D28*100</f>
        <v>132.650952534711</v>
      </c>
      <c r="I28" s="24">
        <v>84197.1</v>
      </c>
    </row>
    <row r="29" spans="1:9" ht="39">
      <c r="A29" s="22" t="s">
        <v>43</v>
      </c>
      <c r="B29" s="23" t="s">
        <v>44</v>
      </c>
      <c r="C29" s="24"/>
      <c r="D29" s="24"/>
      <c r="E29" s="68">
        <f t="shared" si="0"/>
        <v>0</v>
      </c>
      <c r="F29" s="24">
        <v>202.4</v>
      </c>
      <c r="G29" s="68">
        <f t="shared" si="1"/>
        <v>202.4</v>
      </c>
      <c r="H29" s="24"/>
      <c r="I29" s="24"/>
    </row>
    <row r="30" spans="1:9" ht="56.4" customHeight="1">
      <c r="A30" s="22" t="s">
        <v>45</v>
      </c>
      <c r="B30" s="23" t="s">
        <v>46</v>
      </c>
      <c r="C30" s="24"/>
      <c r="D30" s="24"/>
      <c r="E30" s="68">
        <f t="shared" si="0"/>
        <v>0</v>
      </c>
      <c r="F30" s="24">
        <v>134</v>
      </c>
      <c r="G30" s="68">
        <f t="shared" si="1"/>
        <v>134</v>
      </c>
      <c r="H30" s="24"/>
      <c r="I30" s="24"/>
    </row>
    <row r="31" spans="1:9" ht="39">
      <c r="A31" s="22" t="s">
        <v>47</v>
      </c>
      <c r="B31" s="23" t="s">
        <v>48</v>
      </c>
      <c r="C31" s="24"/>
      <c r="D31" s="24"/>
      <c r="E31" s="68">
        <f t="shared" si="0"/>
        <v>0</v>
      </c>
      <c r="F31" s="24">
        <v>-12.9</v>
      </c>
      <c r="G31" s="68">
        <f t="shared" si="1"/>
        <v>-12.9</v>
      </c>
      <c r="H31" s="24"/>
      <c r="I31" s="24"/>
    </row>
    <row r="32" spans="1:9" s="26" customFormat="1" ht="57" customHeight="1">
      <c r="A32" s="19" t="s">
        <v>49</v>
      </c>
      <c r="B32" s="20" t="s">
        <v>50</v>
      </c>
      <c r="C32" s="21">
        <f>C33</f>
        <v>5800</v>
      </c>
      <c r="D32" s="21">
        <f>D33</f>
        <v>3800</v>
      </c>
      <c r="E32" s="67">
        <f t="shared" si="0"/>
        <v>-2000</v>
      </c>
      <c r="F32" s="21">
        <f>F33</f>
        <v>2906.5</v>
      </c>
      <c r="G32" s="67">
        <f t="shared" si="1"/>
        <v>-893.5</v>
      </c>
      <c r="H32" s="21">
        <f t="shared" ref="H32:H56" si="2">F32/D32*100</f>
        <v>76.48684210526315</v>
      </c>
      <c r="I32" s="21">
        <f>I33</f>
        <v>9860</v>
      </c>
    </row>
    <row r="33" spans="1:9" s="30" customFormat="1" ht="71" customHeight="1">
      <c r="A33" s="27" t="s">
        <v>51</v>
      </c>
      <c r="B33" s="28" t="s">
        <v>52</v>
      </c>
      <c r="C33" s="29">
        <v>5800</v>
      </c>
      <c r="D33" s="29">
        <v>3800</v>
      </c>
      <c r="E33" s="69">
        <f t="shared" si="0"/>
        <v>-2000</v>
      </c>
      <c r="F33" s="29">
        <v>2906.5</v>
      </c>
      <c r="G33" s="69">
        <f t="shared" si="1"/>
        <v>-893.5</v>
      </c>
      <c r="H33" s="29">
        <f t="shared" si="2"/>
        <v>76.48684210526315</v>
      </c>
      <c r="I33" s="29">
        <v>9860</v>
      </c>
    </row>
    <row r="34" spans="1:9" s="30" customFormat="1" ht="57" customHeight="1">
      <c r="A34" s="19" t="s">
        <v>560</v>
      </c>
      <c r="B34" s="20" t="s">
        <v>559</v>
      </c>
      <c r="C34" s="21">
        <v>0</v>
      </c>
      <c r="D34" s="21">
        <v>0</v>
      </c>
      <c r="E34" s="69"/>
      <c r="F34" s="21">
        <f>F35+F36+F37</f>
        <v>-277.89999999999998</v>
      </c>
      <c r="G34" s="69"/>
      <c r="H34" s="29"/>
      <c r="I34" s="21">
        <v>0</v>
      </c>
    </row>
    <row r="35" spans="1:9" s="30" customFormat="1" ht="57" customHeight="1">
      <c r="A35" s="27" t="s">
        <v>563</v>
      </c>
      <c r="B35" s="28" t="s">
        <v>561</v>
      </c>
      <c r="C35" s="29"/>
      <c r="D35" s="29"/>
      <c r="E35" s="69"/>
      <c r="F35" s="29">
        <v>-277.89999999999998</v>
      </c>
      <c r="G35" s="69"/>
      <c r="H35" s="29"/>
      <c r="I35" s="29"/>
    </row>
    <row r="36" spans="1:9" s="30" customFormat="1" ht="39" hidden="1">
      <c r="A36" s="27" t="s">
        <v>564</v>
      </c>
      <c r="B36" s="28" t="s">
        <v>562</v>
      </c>
      <c r="C36" s="29"/>
      <c r="D36" s="29"/>
      <c r="E36" s="69"/>
      <c r="F36" s="29"/>
      <c r="G36" s="69"/>
      <c r="H36" s="29"/>
      <c r="I36" s="29"/>
    </row>
    <row r="37" spans="1:9" s="30" customFormat="1" ht="57" hidden="1" customHeight="1">
      <c r="A37" s="27" t="s">
        <v>560</v>
      </c>
      <c r="B37" s="28" t="s">
        <v>559</v>
      </c>
      <c r="C37" s="29"/>
      <c r="D37" s="29"/>
      <c r="E37" s="69"/>
      <c r="F37" s="29"/>
      <c r="G37" s="69"/>
      <c r="H37" s="29"/>
      <c r="I37" s="29"/>
    </row>
    <row r="38" spans="1:9" s="33" customFormat="1" ht="26">
      <c r="A38" s="31" t="s">
        <v>53</v>
      </c>
      <c r="B38" s="32" t="s">
        <v>54</v>
      </c>
      <c r="C38" s="14">
        <f t="shared" ref="C38:I38" si="3">C39</f>
        <v>10404.800000000001</v>
      </c>
      <c r="D38" s="14">
        <f t="shared" si="3"/>
        <v>10404.800000000001</v>
      </c>
      <c r="E38" s="66">
        <f t="shared" si="0"/>
        <v>0</v>
      </c>
      <c r="F38" s="14">
        <f t="shared" si="3"/>
        <v>9652.1</v>
      </c>
      <c r="G38" s="66">
        <f t="shared" si="1"/>
        <v>-752.70000000000073</v>
      </c>
      <c r="H38" s="14">
        <f t="shared" si="2"/>
        <v>92.765838843610638</v>
      </c>
      <c r="I38" s="14">
        <f t="shared" si="3"/>
        <v>20879.8</v>
      </c>
    </row>
    <row r="39" spans="1:9" s="33" customFormat="1" ht="26">
      <c r="A39" s="31" t="s">
        <v>55</v>
      </c>
      <c r="B39" s="34" t="s">
        <v>56</v>
      </c>
      <c r="C39" s="14">
        <f>C40+C41+C42+C43</f>
        <v>10404.800000000001</v>
      </c>
      <c r="D39" s="14">
        <f>D40+D41+D42+D43</f>
        <v>10404.800000000001</v>
      </c>
      <c r="E39" s="66">
        <f t="shared" si="0"/>
        <v>0</v>
      </c>
      <c r="F39" s="14">
        <f>F40+F41+F42+F43</f>
        <v>9652.1</v>
      </c>
      <c r="G39" s="66">
        <f t="shared" si="1"/>
        <v>-752.70000000000073</v>
      </c>
      <c r="H39" s="14">
        <f t="shared" si="2"/>
        <v>92.765838843610638</v>
      </c>
      <c r="I39" s="14">
        <f>I40+I41+I42+I43</f>
        <v>20879.8</v>
      </c>
    </row>
    <row r="40" spans="1:9" ht="65">
      <c r="A40" s="35" t="s">
        <v>645</v>
      </c>
      <c r="B40" s="36" t="s">
        <v>646</v>
      </c>
      <c r="C40" s="24">
        <v>4564.5</v>
      </c>
      <c r="D40" s="24">
        <v>4564.5</v>
      </c>
      <c r="E40" s="68">
        <f t="shared" si="0"/>
        <v>0</v>
      </c>
      <c r="F40" s="24">
        <v>4381.6000000000004</v>
      </c>
      <c r="G40" s="68">
        <f t="shared" si="1"/>
        <v>-182.89999999999964</v>
      </c>
      <c r="H40" s="24">
        <f t="shared" si="2"/>
        <v>95.992989374520761</v>
      </c>
      <c r="I40" s="24">
        <v>9137.9</v>
      </c>
    </row>
    <row r="41" spans="1:9" ht="78">
      <c r="A41" s="35" t="s">
        <v>648</v>
      </c>
      <c r="B41" s="36" t="s">
        <v>647</v>
      </c>
      <c r="C41" s="24">
        <v>37.6</v>
      </c>
      <c r="D41" s="24">
        <v>37.6</v>
      </c>
      <c r="E41" s="68">
        <f t="shared" si="0"/>
        <v>0</v>
      </c>
      <c r="F41" s="24">
        <v>33.299999999999997</v>
      </c>
      <c r="G41" s="68">
        <f t="shared" si="1"/>
        <v>-4.3000000000000043</v>
      </c>
      <c r="H41" s="24">
        <f t="shared" si="2"/>
        <v>88.563829787234027</v>
      </c>
      <c r="I41" s="24">
        <v>72.5</v>
      </c>
    </row>
    <row r="42" spans="1:9" ht="65">
      <c r="A42" s="35" t="s">
        <v>649</v>
      </c>
      <c r="B42" s="36" t="s">
        <v>650</v>
      </c>
      <c r="C42" s="24">
        <v>6705</v>
      </c>
      <c r="D42" s="24">
        <v>6705</v>
      </c>
      <c r="E42" s="68">
        <f t="shared" si="0"/>
        <v>0</v>
      </c>
      <c r="F42" s="24">
        <v>6071.8</v>
      </c>
      <c r="G42" s="68">
        <f t="shared" si="1"/>
        <v>-633.19999999999982</v>
      </c>
      <c r="H42" s="24">
        <f t="shared" si="2"/>
        <v>90.556301267710666</v>
      </c>
      <c r="I42" s="24">
        <v>13417.2</v>
      </c>
    </row>
    <row r="43" spans="1:9" ht="65">
      <c r="A43" s="35" t="s">
        <v>651</v>
      </c>
      <c r="B43" s="36" t="s">
        <v>652</v>
      </c>
      <c r="C43" s="24">
        <v>-902.3</v>
      </c>
      <c r="D43" s="24">
        <v>-902.3</v>
      </c>
      <c r="E43" s="68">
        <f t="shared" si="0"/>
        <v>0</v>
      </c>
      <c r="F43" s="24">
        <v>-834.6</v>
      </c>
      <c r="G43" s="68">
        <f t="shared" si="1"/>
        <v>67.699999999999932</v>
      </c>
      <c r="H43" s="24">
        <f t="shared" si="2"/>
        <v>92.496952233181872</v>
      </c>
      <c r="I43" s="24">
        <v>-1747.8</v>
      </c>
    </row>
    <row r="44" spans="1:9" ht="13">
      <c r="A44" s="12" t="s">
        <v>57</v>
      </c>
      <c r="B44" s="17" t="s">
        <v>58</v>
      </c>
      <c r="C44" s="14">
        <f>C45+C55+C59</f>
        <v>43128</v>
      </c>
      <c r="D44" s="14">
        <f>D45+D55+D59</f>
        <v>43128</v>
      </c>
      <c r="E44" s="66">
        <f t="shared" si="0"/>
        <v>0</v>
      </c>
      <c r="F44" s="14">
        <f>F45+F55+F59</f>
        <v>43566.000000000007</v>
      </c>
      <c r="G44" s="66">
        <f t="shared" si="1"/>
        <v>438.00000000000728</v>
      </c>
      <c r="H44" s="14">
        <f t="shared" si="2"/>
        <v>101.0155815247635</v>
      </c>
      <c r="I44" s="14">
        <f>I45+I55+I59</f>
        <v>89989</v>
      </c>
    </row>
    <row r="45" spans="1:9" s="33" customFormat="1" ht="13">
      <c r="A45" s="12" t="s">
        <v>59</v>
      </c>
      <c r="B45" s="13" t="s">
        <v>60</v>
      </c>
      <c r="C45" s="14">
        <f>C46+C51</f>
        <v>37911</v>
      </c>
      <c r="D45" s="14">
        <f>D46+D51</f>
        <v>37911</v>
      </c>
      <c r="E45" s="66">
        <f t="shared" si="0"/>
        <v>0</v>
      </c>
      <c r="F45" s="14">
        <f>F46+F51</f>
        <v>37797.300000000003</v>
      </c>
      <c r="G45" s="66">
        <f t="shared" si="1"/>
        <v>-113.69999999999709</v>
      </c>
      <c r="H45" s="14">
        <f t="shared" si="2"/>
        <v>99.700087045976105</v>
      </c>
      <c r="I45" s="14">
        <f>I46+I51</f>
        <v>77940</v>
      </c>
    </row>
    <row r="46" spans="1:9" s="26" customFormat="1" ht="18.649999999999999" customHeight="1">
      <c r="A46" s="37" t="s">
        <v>61</v>
      </c>
      <c r="B46" s="38" t="s">
        <v>62</v>
      </c>
      <c r="C46" s="25">
        <f>SUM(C47:C50)</f>
        <v>37911</v>
      </c>
      <c r="D46" s="25">
        <f>SUM(D47:D50)</f>
        <v>37911</v>
      </c>
      <c r="E46" s="70">
        <f t="shared" si="0"/>
        <v>0</v>
      </c>
      <c r="F46" s="25">
        <f>SUM(F47:F50)</f>
        <v>37797.300000000003</v>
      </c>
      <c r="G46" s="70">
        <f t="shared" si="1"/>
        <v>-113.69999999999709</v>
      </c>
      <c r="H46" s="25">
        <f t="shared" si="2"/>
        <v>99.700087045976105</v>
      </c>
      <c r="I46" s="25">
        <f>SUM(I47:I50)</f>
        <v>77940</v>
      </c>
    </row>
    <row r="47" spans="1:9" ht="39">
      <c r="A47" s="22" t="s">
        <v>63</v>
      </c>
      <c r="B47" s="36" t="s">
        <v>64</v>
      </c>
      <c r="C47" s="29">
        <v>37911</v>
      </c>
      <c r="D47" s="29">
        <v>37911</v>
      </c>
      <c r="E47" s="69">
        <f t="shared" si="0"/>
        <v>0</v>
      </c>
      <c r="F47" s="29">
        <v>37607.5</v>
      </c>
      <c r="G47" s="69">
        <f t="shared" si="1"/>
        <v>-303.5</v>
      </c>
      <c r="H47" s="29">
        <f t="shared" si="2"/>
        <v>99.19944079554746</v>
      </c>
      <c r="I47" s="29">
        <v>77940</v>
      </c>
    </row>
    <row r="48" spans="1:9" ht="26">
      <c r="A48" s="22" t="s">
        <v>65</v>
      </c>
      <c r="B48" s="36" t="s">
        <v>66</v>
      </c>
      <c r="C48" s="29"/>
      <c r="D48" s="29"/>
      <c r="E48" s="69">
        <f t="shared" si="0"/>
        <v>0</v>
      </c>
      <c r="F48" s="29">
        <v>109.4</v>
      </c>
      <c r="G48" s="69">
        <f t="shared" si="1"/>
        <v>109.4</v>
      </c>
      <c r="H48" s="29"/>
      <c r="I48" s="29"/>
    </row>
    <row r="49" spans="1:9" ht="39">
      <c r="A49" s="22" t="s">
        <v>67</v>
      </c>
      <c r="B49" s="36" t="s">
        <v>68</v>
      </c>
      <c r="C49" s="29"/>
      <c r="D49" s="29"/>
      <c r="E49" s="69">
        <f t="shared" si="0"/>
        <v>0</v>
      </c>
      <c r="F49" s="29">
        <v>80.3</v>
      </c>
      <c r="G49" s="69">
        <f t="shared" si="1"/>
        <v>80.3</v>
      </c>
      <c r="H49" s="29"/>
      <c r="I49" s="29"/>
    </row>
    <row r="50" spans="1:9" ht="16.75" customHeight="1">
      <c r="A50" s="22" t="s">
        <v>69</v>
      </c>
      <c r="B50" s="36" t="s">
        <v>70</v>
      </c>
      <c r="C50" s="29"/>
      <c r="D50" s="29"/>
      <c r="E50" s="69">
        <f t="shared" si="0"/>
        <v>0</v>
      </c>
      <c r="F50" s="29">
        <v>0.1</v>
      </c>
      <c r="G50" s="69">
        <f t="shared" si="1"/>
        <v>0.1</v>
      </c>
      <c r="H50" s="29"/>
      <c r="I50" s="29"/>
    </row>
    <row r="51" spans="1:9" s="26" customFormat="1" ht="29" hidden="1" customHeight="1">
      <c r="A51" s="37" t="s">
        <v>71</v>
      </c>
      <c r="B51" s="39" t="s">
        <v>72</v>
      </c>
      <c r="C51" s="21">
        <f>SUM(C52:C54)</f>
        <v>0</v>
      </c>
      <c r="D51" s="21">
        <f>SUM(D52:D54)</f>
        <v>0</v>
      </c>
      <c r="E51" s="67">
        <f t="shared" si="0"/>
        <v>0</v>
      </c>
      <c r="F51" s="21"/>
      <c r="G51" s="67">
        <f t="shared" si="1"/>
        <v>0</v>
      </c>
      <c r="H51" s="29"/>
      <c r="I51" s="21">
        <f>SUM(I52:I54)</f>
        <v>0</v>
      </c>
    </row>
    <row r="52" spans="1:9" ht="43.25" hidden="1" customHeight="1">
      <c r="A52" s="22" t="s">
        <v>73</v>
      </c>
      <c r="B52" s="36" t="s">
        <v>74</v>
      </c>
      <c r="C52" s="29">
        <v>0</v>
      </c>
      <c r="D52" s="29">
        <v>0</v>
      </c>
      <c r="E52" s="69">
        <f t="shared" si="0"/>
        <v>0</v>
      </c>
      <c r="F52" s="29"/>
      <c r="G52" s="69">
        <f t="shared" si="1"/>
        <v>0</v>
      </c>
      <c r="H52" s="29"/>
      <c r="I52" s="29">
        <v>0</v>
      </c>
    </row>
    <row r="53" spans="1:9" ht="30.65" hidden="1" customHeight="1">
      <c r="A53" s="22" t="s">
        <v>75</v>
      </c>
      <c r="B53" s="36" t="s">
        <v>76</v>
      </c>
      <c r="C53" s="29">
        <v>0</v>
      </c>
      <c r="D53" s="29">
        <v>0</v>
      </c>
      <c r="E53" s="69">
        <f t="shared" si="0"/>
        <v>0</v>
      </c>
      <c r="F53" s="29">
        <v>0</v>
      </c>
      <c r="G53" s="69">
        <f t="shared" si="1"/>
        <v>0</v>
      </c>
      <c r="H53" s="29"/>
      <c r="I53" s="29">
        <v>0</v>
      </c>
    </row>
    <row r="54" spans="1:9" ht="44" hidden="1" customHeight="1">
      <c r="A54" s="22" t="s">
        <v>77</v>
      </c>
      <c r="B54" s="36" t="s">
        <v>78</v>
      </c>
      <c r="C54" s="29"/>
      <c r="D54" s="29"/>
      <c r="E54" s="69">
        <f t="shared" si="0"/>
        <v>0</v>
      </c>
      <c r="F54" s="29"/>
      <c r="G54" s="69">
        <f t="shared" si="1"/>
        <v>0</v>
      </c>
      <c r="H54" s="29" t="e">
        <f t="shared" si="2"/>
        <v>#DIV/0!</v>
      </c>
      <c r="I54" s="29"/>
    </row>
    <row r="55" spans="1:9" s="33" customFormat="1" ht="16.25" customHeight="1">
      <c r="A55" s="12" t="s">
        <v>79</v>
      </c>
      <c r="B55" s="13" t="s">
        <v>80</v>
      </c>
      <c r="C55" s="14">
        <f>C56+C57</f>
        <v>43</v>
      </c>
      <c r="D55" s="14">
        <f>D56+D57</f>
        <v>43</v>
      </c>
      <c r="E55" s="66">
        <f t="shared" si="0"/>
        <v>0</v>
      </c>
      <c r="F55" s="14">
        <f>SUM(F56:F58)</f>
        <v>20.900000000000002</v>
      </c>
      <c r="G55" s="66">
        <f t="shared" si="1"/>
        <v>-22.099999999999998</v>
      </c>
      <c r="H55" s="42">
        <f t="shared" si="2"/>
        <v>48.604651162790702</v>
      </c>
      <c r="I55" s="14">
        <f>I56+I57</f>
        <v>53</v>
      </c>
    </row>
    <row r="56" spans="1:9" s="30" customFormat="1" ht="29.4" customHeight="1">
      <c r="A56" s="22" t="s">
        <v>81</v>
      </c>
      <c r="B56" s="36" t="s">
        <v>82</v>
      </c>
      <c r="C56" s="24">
        <v>43</v>
      </c>
      <c r="D56" s="24">
        <v>43</v>
      </c>
      <c r="E56" s="68">
        <f t="shared" si="0"/>
        <v>0</v>
      </c>
      <c r="F56" s="24">
        <v>20.6</v>
      </c>
      <c r="G56" s="68">
        <f t="shared" si="1"/>
        <v>-22.4</v>
      </c>
      <c r="H56" s="24">
        <f t="shared" si="2"/>
        <v>47.906976744186046</v>
      </c>
      <c r="I56" s="24">
        <v>53</v>
      </c>
    </row>
    <row r="57" spans="1:9" ht="13" hidden="1">
      <c r="A57" s="22" t="s">
        <v>83</v>
      </c>
      <c r="B57" s="36" t="s">
        <v>84</v>
      </c>
      <c r="C57" s="29"/>
      <c r="D57" s="29"/>
      <c r="E57" s="69">
        <f t="shared" si="0"/>
        <v>0</v>
      </c>
      <c r="F57" s="29">
        <v>0</v>
      </c>
      <c r="G57" s="70">
        <f t="shared" si="1"/>
        <v>0</v>
      </c>
      <c r="H57" s="29"/>
      <c r="I57" s="25"/>
    </row>
    <row r="58" spans="1:9" ht="26">
      <c r="A58" s="22" t="s">
        <v>85</v>
      </c>
      <c r="B58" s="36" t="s">
        <v>86</v>
      </c>
      <c r="C58" s="25"/>
      <c r="D58" s="25"/>
      <c r="E58" s="70">
        <f t="shared" si="0"/>
        <v>0</v>
      </c>
      <c r="F58" s="29">
        <v>0.3</v>
      </c>
      <c r="G58" s="70">
        <f t="shared" si="1"/>
        <v>0.3</v>
      </c>
      <c r="H58" s="29"/>
      <c r="I58" s="25"/>
    </row>
    <row r="59" spans="1:9" s="33" customFormat="1" ht="21.65" customHeight="1">
      <c r="A59" s="12" t="s">
        <v>87</v>
      </c>
      <c r="B59" s="13" t="s">
        <v>88</v>
      </c>
      <c r="C59" s="14">
        <f>C60</f>
        <v>5174</v>
      </c>
      <c r="D59" s="14">
        <f>D60</f>
        <v>5174</v>
      </c>
      <c r="E59" s="66">
        <f t="shared" si="0"/>
        <v>0</v>
      </c>
      <c r="F59" s="14">
        <f>F60+F62+F61</f>
        <v>5747.8</v>
      </c>
      <c r="G59" s="66">
        <f t="shared" si="1"/>
        <v>573.80000000000018</v>
      </c>
      <c r="H59" s="14">
        <f>F59/D59*100</f>
        <v>111.0900657131813</v>
      </c>
      <c r="I59" s="14">
        <f>I60</f>
        <v>11996</v>
      </c>
    </row>
    <row r="60" spans="1:9" s="30" customFormat="1" ht="45" customHeight="1">
      <c r="A60" s="22" t="s">
        <v>89</v>
      </c>
      <c r="B60" s="36" t="s">
        <v>90</v>
      </c>
      <c r="C60" s="24">
        <v>5174</v>
      </c>
      <c r="D60" s="24">
        <v>5174</v>
      </c>
      <c r="E60" s="68">
        <f t="shared" si="0"/>
        <v>0</v>
      </c>
      <c r="F60" s="24">
        <v>5792.4</v>
      </c>
      <c r="G60" s="68">
        <f t="shared" si="1"/>
        <v>618.39999999999964</v>
      </c>
      <c r="H60" s="24">
        <f>F60/D60*100</f>
        <v>111.95206803247004</v>
      </c>
      <c r="I60" s="24">
        <v>11996</v>
      </c>
    </row>
    <row r="61" spans="1:9" s="30" customFormat="1" ht="26">
      <c r="A61" s="22" t="s">
        <v>91</v>
      </c>
      <c r="B61" s="36" t="s">
        <v>92</v>
      </c>
      <c r="C61" s="24"/>
      <c r="D61" s="24"/>
      <c r="E61" s="68">
        <f t="shared" si="0"/>
        <v>0</v>
      </c>
      <c r="F61" s="24">
        <v>3.1</v>
      </c>
      <c r="G61" s="68">
        <f t="shared" si="1"/>
        <v>3.1</v>
      </c>
      <c r="H61" s="24"/>
      <c r="I61" s="24"/>
    </row>
    <row r="62" spans="1:9" s="30" customFormat="1" ht="26">
      <c r="A62" s="22" t="s">
        <v>93</v>
      </c>
      <c r="B62" s="36" t="s">
        <v>94</v>
      </c>
      <c r="C62" s="24"/>
      <c r="D62" s="24"/>
      <c r="E62" s="68">
        <f t="shared" si="0"/>
        <v>0</v>
      </c>
      <c r="F62" s="24">
        <v>-47.7</v>
      </c>
      <c r="G62" s="68">
        <f t="shared" si="1"/>
        <v>-47.7</v>
      </c>
      <c r="H62" s="24"/>
      <c r="I62" s="24"/>
    </row>
    <row r="63" spans="1:9" s="26" customFormat="1" ht="13">
      <c r="A63" s="12" t="s">
        <v>95</v>
      </c>
      <c r="B63" s="17" t="s">
        <v>96</v>
      </c>
      <c r="C63" s="14">
        <f>C64+C83+C70</f>
        <v>140957.70000000001</v>
      </c>
      <c r="D63" s="14">
        <f>D64+D83+D70</f>
        <v>145457.70000000001</v>
      </c>
      <c r="E63" s="66">
        <f t="shared" si="0"/>
        <v>4500</v>
      </c>
      <c r="F63" s="14">
        <f>F64+F83+F70</f>
        <v>151024.1</v>
      </c>
      <c r="G63" s="66">
        <f t="shared" si="1"/>
        <v>5566.3999999999942</v>
      </c>
      <c r="H63" s="14">
        <f>F63/D63*100</f>
        <v>103.82681700590616</v>
      </c>
      <c r="I63" s="14">
        <f>I64+I83+I70</f>
        <v>446065.5</v>
      </c>
    </row>
    <row r="64" spans="1:9" s="33" customFormat="1" ht="13">
      <c r="A64" s="12" t="s">
        <v>97</v>
      </c>
      <c r="B64" s="13" t="s">
        <v>98</v>
      </c>
      <c r="C64" s="14">
        <f>C65</f>
        <v>3745</v>
      </c>
      <c r="D64" s="14">
        <f>D65</f>
        <v>3745</v>
      </c>
      <c r="E64" s="66">
        <f t="shared" si="0"/>
        <v>0</v>
      </c>
      <c r="F64" s="14">
        <f>SUM(F65:F69)</f>
        <v>4052</v>
      </c>
      <c r="G64" s="66">
        <f t="shared" si="1"/>
        <v>307</v>
      </c>
      <c r="H64" s="14">
        <f>F64/D64*100</f>
        <v>108.19759679572765</v>
      </c>
      <c r="I64" s="14">
        <f>I65</f>
        <v>42898</v>
      </c>
    </row>
    <row r="65" spans="1:9" ht="54" customHeight="1">
      <c r="A65" s="22" t="s">
        <v>99</v>
      </c>
      <c r="B65" s="36" t="s">
        <v>100</v>
      </c>
      <c r="C65" s="24">
        <v>3745</v>
      </c>
      <c r="D65" s="24">
        <v>3745</v>
      </c>
      <c r="E65" s="68">
        <f t="shared" si="0"/>
        <v>0</v>
      </c>
      <c r="F65" s="24">
        <v>3807.5</v>
      </c>
      <c r="G65" s="68">
        <f t="shared" si="1"/>
        <v>62.5</v>
      </c>
      <c r="H65" s="24">
        <f>F65/D65*100</f>
        <v>101.66889185580774</v>
      </c>
      <c r="I65" s="24">
        <v>42898</v>
      </c>
    </row>
    <row r="66" spans="1:9" ht="41" customHeight="1">
      <c r="A66" s="22" t="s">
        <v>101</v>
      </c>
      <c r="B66" s="36" t="s">
        <v>102</v>
      </c>
      <c r="C66" s="24"/>
      <c r="D66" s="24"/>
      <c r="E66" s="68">
        <f t="shared" si="0"/>
        <v>0</v>
      </c>
      <c r="F66" s="24">
        <v>244.5</v>
      </c>
      <c r="G66" s="68">
        <f t="shared" si="1"/>
        <v>244.5</v>
      </c>
      <c r="H66" s="24"/>
      <c r="I66" s="24"/>
    </row>
    <row r="67" spans="1:9" ht="41.4" hidden="1" customHeight="1">
      <c r="A67" s="22" t="s">
        <v>103</v>
      </c>
      <c r="B67" s="36" t="s">
        <v>104</v>
      </c>
      <c r="C67" s="24"/>
      <c r="D67" s="24"/>
      <c r="E67" s="68">
        <f t="shared" si="0"/>
        <v>0</v>
      </c>
      <c r="F67" s="24"/>
      <c r="G67" s="68">
        <f t="shared" si="1"/>
        <v>0</v>
      </c>
      <c r="H67" s="24"/>
      <c r="I67" s="24"/>
    </row>
    <row r="68" spans="1:9" ht="52" hidden="1">
      <c r="A68" s="22" t="s">
        <v>105</v>
      </c>
      <c r="B68" s="36" t="s">
        <v>106</v>
      </c>
      <c r="C68" s="24"/>
      <c r="D68" s="24"/>
      <c r="E68" s="68">
        <f t="shared" si="0"/>
        <v>0</v>
      </c>
      <c r="F68" s="24"/>
      <c r="G68" s="68">
        <f t="shared" si="1"/>
        <v>0</v>
      </c>
      <c r="H68" s="24"/>
      <c r="I68" s="24"/>
    </row>
    <row r="69" spans="1:9" ht="29.4" hidden="1" customHeight="1">
      <c r="A69" s="22" t="s">
        <v>107</v>
      </c>
      <c r="B69" s="36" t="s">
        <v>108</v>
      </c>
      <c r="C69" s="24"/>
      <c r="D69" s="24"/>
      <c r="E69" s="68">
        <f t="shared" si="0"/>
        <v>0</v>
      </c>
      <c r="F69" s="24">
        <v>0</v>
      </c>
      <c r="G69" s="68">
        <f t="shared" si="1"/>
        <v>0</v>
      </c>
      <c r="H69" s="24"/>
      <c r="I69" s="24"/>
    </row>
    <row r="70" spans="1:9" s="33" customFormat="1" ht="13">
      <c r="A70" s="40" t="s">
        <v>109</v>
      </c>
      <c r="B70" s="41" t="s">
        <v>110</v>
      </c>
      <c r="C70" s="42">
        <f>C71+C77</f>
        <v>29396.5</v>
      </c>
      <c r="D70" s="42">
        <f>D71+D77</f>
        <v>31596.5</v>
      </c>
      <c r="E70" s="71">
        <f t="shared" si="0"/>
        <v>2200</v>
      </c>
      <c r="F70" s="42">
        <f>F71+F77</f>
        <v>33518.800000000003</v>
      </c>
      <c r="G70" s="71">
        <f t="shared" si="1"/>
        <v>1922.3000000000029</v>
      </c>
      <c r="H70" s="42">
        <f>F70/D70*100</f>
        <v>106.08390169797288</v>
      </c>
      <c r="I70" s="42">
        <f>I71+I77</f>
        <v>160880.29999999999</v>
      </c>
    </row>
    <row r="71" spans="1:9" s="26" customFormat="1" ht="13">
      <c r="A71" s="37" t="s">
        <v>111</v>
      </c>
      <c r="B71" s="39" t="s">
        <v>112</v>
      </c>
      <c r="C71" s="21">
        <f>SUM(C72:C75)</f>
        <v>16396.5</v>
      </c>
      <c r="D71" s="21">
        <f>SUM(D72:D75)</f>
        <v>18596.5</v>
      </c>
      <c r="E71" s="67">
        <f t="shared" si="0"/>
        <v>2200</v>
      </c>
      <c r="F71" s="21">
        <f>SUM(F72:F76)</f>
        <v>18531.7</v>
      </c>
      <c r="G71" s="67">
        <f t="shared" si="1"/>
        <v>-64.799999999999272</v>
      </c>
      <c r="H71" s="21">
        <f>F71/D71*100</f>
        <v>99.651547334175788</v>
      </c>
      <c r="I71" s="21">
        <f>SUM(I72:I75)</f>
        <v>34521.9</v>
      </c>
    </row>
    <row r="72" spans="1:9" ht="30.65" customHeight="1">
      <c r="A72" s="22" t="s">
        <v>113</v>
      </c>
      <c r="B72" s="36" t="s">
        <v>114</v>
      </c>
      <c r="C72" s="24">
        <v>16396.5</v>
      </c>
      <c r="D72" s="24">
        <v>18596.5</v>
      </c>
      <c r="E72" s="68">
        <f t="shared" si="0"/>
        <v>2200</v>
      </c>
      <c r="F72" s="24">
        <v>18247.7</v>
      </c>
      <c r="G72" s="68">
        <f t="shared" si="1"/>
        <v>-348.79999999999927</v>
      </c>
      <c r="H72" s="24">
        <f>F72/D72*100</f>
        <v>98.124378243217819</v>
      </c>
      <c r="I72" s="24">
        <v>34521.9</v>
      </c>
    </row>
    <row r="73" spans="1:9" ht="17" customHeight="1">
      <c r="A73" s="22" t="s">
        <v>115</v>
      </c>
      <c r="B73" s="36" t="s">
        <v>116</v>
      </c>
      <c r="C73" s="24"/>
      <c r="D73" s="24"/>
      <c r="E73" s="68">
        <f t="shared" si="0"/>
        <v>0</v>
      </c>
      <c r="F73" s="24">
        <v>281.89999999999998</v>
      </c>
      <c r="G73" s="68">
        <f t="shared" si="1"/>
        <v>281.89999999999998</v>
      </c>
      <c r="H73" s="24"/>
      <c r="I73" s="24"/>
    </row>
    <row r="74" spans="1:9" ht="13" hidden="1">
      <c r="A74" s="22" t="s">
        <v>117</v>
      </c>
      <c r="B74" s="36" t="s">
        <v>118</v>
      </c>
      <c r="C74" s="24"/>
      <c r="D74" s="24"/>
      <c r="E74" s="68">
        <f t="shared" si="0"/>
        <v>0</v>
      </c>
      <c r="F74" s="24"/>
      <c r="G74" s="68">
        <f t="shared" si="1"/>
        <v>0</v>
      </c>
      <c r="H74" s="24"/>
      <c r="I74" s="24"/>
    </row>
    <row r="75" spans="1:9" ht="31.25" customHeight="1">
      <c r="A75" s="22" t="s">
        <v>119</v>
      </c>
      <c r="B75" s="36" t="s">
        <v>120</v>
      </c>
      <c r="C75" s="24"/>
      <c r="D75" s="24"/>
      <c r="E75" s="68">
        <f t="shared" si="0"/>
        <v>0</v>
      </c>
      <c r="F75" s="24">
        <v>2.1</v>
      </c>
      <c r="G75" s="68">
        <f t="shared" si="1"/>
        <v>2.1</v>
      </c>
      <c r="H75" s="24"/>
      <c r="I75" s="24"/>
    </row>
    <row r="76" spans="1:9" ht="24" hidden="1" customHeight="1">
      <c r="A76" s="22" t="s">
        <v>121</v>
      </c>
      <c r="B76" s="36" t="s">
        <v>122</v>
      </c>
      <c r="C76" s="24"/>
      <c r="D76" s="24"/>
      <c r="E76" s="68">
        <f t="shared" si="0"/>
        <v>0</v>
      </c>
      <c r="F76" s="24"/>
      <c r="G76" s="68">
        <f t="shared" si="1"/>
        <v>0</v>
      </c>
      <c r="H76" s="24"/>
      <c r="I76" s="24"/>
    </row>
    <row r="77" spans="1:9" s="26" customFormat="1" ht="13">
      <c r="A77" s="37" t="s">
        <v>123</v>
      </c>
      <c r="B77" s="39" t="s">
        <v>124</v>
      </c>
      <c r="C77" s="25">
        <f>SUM(C78:C82)</f>
        <v>13000</v>
      </c>
      <c r="D77" s="25">
        <f>SUM(D78:D82)</f>
        <v>13000</v>
      </c>
      <c r="E77" s="70">
        <f t="shared" si="0"/>
        <v>0</v>
      </c>
      <c r="F77" s="25">
        <f>SUM(F78:F82)</f>
        <v>14987.1</v>
      </c>
      <c r="G77" s="70">
        <f t="shared" si="1"/>
        <v>1987.1000000000004</v>
      </c>
      <c r="H77" s="25">
        <f>F77/D77*100</f>
        <v>115.28538461538463</v>
      </c>
      <c r="I77" s="25">
        <f>SUM(I78:I82)</f>
        <v>126358.39999999999</v>
      </c>
    </row>
    <row r="78" spans="1:9" ht="30.65" customHeight="1">
      <c r="A78" s="22" t="s">
        <v>125</v>
      </c>
      <c r="B78" s="36" t="s">
        <v>126</v>
      </c>
      <c r="C78" s="29">
        <v>13000</v>
      </c>
      <c r="D78" s="29">
        <v>13000</v>
      </c>
      <c r="E78" s="69">
        <f t="shared" si="0"/>
        <v>0</v>
      </c>
      <c r="F78" s="29">
        <v>14163.4</v>
      </c>
      <c r="G78" s="69">
        <f t="shared" si="1"/>
        <v>1163.3999999999996</v>
      </c>
      <c r="H78" s="29">
        <f>F78/D78*100</f>
        <v>108.94923076923078</v>
      </c>
      <c r="I78" s="29">
        <v>126358.39999999999</v>
      </c>
    </row>
    <row r="79" spans="1:9" ht="13">
      <c r="A79" s="22" t="s">
        <v>127</v>
      </c>
      <c r="B79" s="36" t="s">
        <v>128</v>
      </c>
      <c r="C79" s="29"/>
      <c r="D79" s="29"/>
      <c r="E79" s="69">
        <f t="shared" si="0"/>
        <v>0</v>
      </c>
      <c r="F79" s="29">
        <v>823.7</v>
      </c>
      <c r="G79" s="69">
        <f t="shared" si="1"/>
        <v>823.7</v>
      </c>
      <c r="H79" s="29"/>
      <c r="I79" s="29"/>
    </row>
    <row r="80" spans="1:9" ht="13" hidden="1">
      <c r="A80" s="22" t="s">
        <v>129</v>
      </c>
      <c r="B80" s="36" t="s">
        <v>130</v>
      </c>
      <c r="C80" s="29"/>
      <c r="D80" s="29"/>
      <c r="E80" s="69">
        <f t="shared" si="0"/>
        <v>0</v>
      </c>
      <c r="F80" s="29"/>
      <c r="G80" s="69">
        <f t="shared" si="1"/>
        <v>0</v>
      </c>
      <c r="H80" s="29"/>
      <c r="I80" s="29"/>
    </row>
    <row r="81" spans="1:9" ht="26" hidden="1">
      <c r="A81" s="22" t="s">
        <v>131</v>
      </c>
      <c r="B81" s="36" t="s">
        <v>132</v>
      </c>
      <c r="C81" s="29"/>
      <c r="D81" s="29"/>
      <c r="E81" s="69">
        <f t="shared" si="0"/>
        <v>0</v>
      </c>
      <c r="F81" s="29"/>
      <c r="G81" s="69">
        <f t="shared" si="1"/>
        <v>0</v>
      </c>
      <c r="H81" s="29"/>
      <c r="I81" s="29"/>
    </row>
    <row r="82" spans="1:9" ht="13" hidden="1">
      <c r="A82" s="22" t="s">
        <v>133</v>
      </c>
      <c r="B82" s="36" t="s">
        <v>122</v>
      </c>
      <c r="C82" s="29"/>
      <c r="D82" s="29"/>
      <c r="E82" s="69">
        <f t="shared" ref="E82:E146" si="4">D82-C82</f>
        <v>0</v>
      </c>
      <c r="F82" s="29">
        <v>0</v>
      </c>
      <c r="G82" s="69">
        <f t="shared" ref="G82:G146" si="5">F82-D82</f>
        <v>0</v>
      </c>
      <c r="H82" s="29"/>
      <c r="I82" s="29"/>
    </row>
    <row r="83" spans="1:9" s="33" customFormat="1" ht="13">
      <c r="A83" s="40" t="s">
        <v>134</v>
      </c>
      <c r="B83" s="41" t="s">
        <v>135</v>
      </c>
      <c r="C83" s="14">
        <f>C84+C90</f>
        <v>107816.2</v>
      </c>
      <c r="D83" s="14">
        <f>D84+D90</f>
        <v>110116.2</v>
      </c>
      <c r="E83" s="66">
        <f t="shared" si="4"/>
        <v>2300</v>
      </c>
      <c r="F83" s="14">
        <f>F84+F90</f>
        <v>113453.3</v>
      </c>
      <c r="G83" s="66">
        <f t="shared" si="5"/>
        <v>3337.1000000000058</v>
      </c>
      <c r="H83" s="14">
        <f>F83/D83*100</f>
        <v>103.03052593533013</v>
      </c>
      <c r="I83" s="14">
        <f>I84+I90</f>
        <v>242287.2</v>
      </c>
    </row>
    <row r="84" spans="1:9" s="26" customFormat="1" ht="13">
      <c r="A84" s="37" t="s">
        <v>136</v>
      </c>
      <c r="B84" s="38" t="s">
        <v>137</v>
      </c>
      <c r="C84" s="25">
        <f>C85</f>
        <v>105416.2</v>
      </c>
      <c r="D84" s="25">
        <f>D85</f>
        <v>107416.2</v>
      </c>
      <c r="E84" s="70">
        <f t="shared" si="4"/>
        <v>2000</v>
      </c>
      <c r="F84" s="25">
        <f>SUM(F85:F89)</f>
        <v>110498.3</v>
      </c>
      <c r="G84" s="70">
        <f t="shared" si="5"/>
        <v>3082.1000000000058</v>
      </c>
      <c r="H84" s="25">
        <f>F84/D84*100</f>
        <v>102.86930649194443</v>
      </c>
      <c r="I84" s="25">
        <f>I85</f>
        <v>219776.2</v>
      </c>
    </row>
    <row r="85" spans="1:9" ht="39">
      <c r="A85" s="22" t="s">
        <v>138</v>
      </c>
      <c r="B85" s="36" t="s">
        <v>139</v>
      </c>
      <c r="C85" s="24">
        <v>105416.2</v>
      </c>
      <c r="D85" s="24">
        <v>107416.2</v>
      </c>
      <c r="E85" s="68">
        <f t="shared" si="4"/>
        <v>2000</v>
      </c>
      <c r="F85" s="24">
        <v>110350</v>
      </c>
      <c r="G85" s="68">
        <f t="shared" si="5"/>
        <v>2933.8000000000029</v>
      </c>
      <c r="H85" s="24">
        <f>F85/D85*100</f>
        <v>102.73124538011957</v>
      </c>
      <c r="I85" s="24">
        <v>219776.2</v>
      </c>
    </row>
    <row r="86" spans="1:9" ht="26">
      <c r="A86" s="22" t="s">
        <v>140</v>
      </c>
      <c r="B86" s="36" t="s">
        <v>141</v>
      </c>
      <c r="C86" s="24"/>
      <c r="D86" s="24"/>
      <c r="E86" s="68">
        <f t="shared" si="4"/>
        <v>0</v>
      </c>
      <c r="F86" s="24">
        <v>151</v>
      </c>
      <c r="G86" s="68">
        <f t="shared" si="5"/>
        <v>151</v>
      </c>
      <c r="H86" s="24"/>
      <c r="I86" s="24"/>
    </row>
    <row r="87" spans="1:9" ht="26" hidden="1">
      <c r="A87" s="22" t="s">
        <v>142</v>
      </c>
      <c r="B87" s="36" t="s">
        <v>143</v>
      </c>
      <c r="C87" s="24">
        <v>0</v>
      </c>
      <c r="D87" s="24">
        <v>0</v>
      </c>
      <c r="E87" s="68">
        <f t="shared" si="4"/>
        <v>0</v>
      </c>
      <c r="F87" s="24">
        <v>0</v>
      </c>
      <c r="G87" s="68">
        <f t="shared" si="5"/>
        <v>0</v>
      </c>
      <c r="H87" s="24"/>
      <c r="I87" s="24"/>
    </row>
    <row r="88" spans="1:9" ht="39">
      <c r="A88" s="22" t="s">
        <v>144</v>
      </c>
      <c r="B88" s="36" t="s">
        <v>145</v>
      </c>
      <c r="C88" s="24"/>
      <c r="D88" s="24"/>
      <c r="E88" s="68">
        <f t="shared" si="4"/>
        <v>0</v>
      </c>
      <c r="F88" s="24">
        <v>-2.7</v>
      </c>
      <c r="G88" s="68">
        <f t="shared" si="5"/>
        <v>-2.7</v>
      </c>
      <c r="H88" s="24"/>
      <c r="I88" s="24"/>
    </row>
    <row r="89" spans="1:9" ht="26" hidden="1">
      <c r="A89" s="22" t="s">
        <v>146</v>
      </c>
      <c r="B89" s="36" t="s">
        <v>147</v>
      </c>
      <c r="C89" s="24"/>
      <c r="D89" s="24"/>
      <c r="E89" s="68">
        <f t="shared" si="4"/>
        <v>0</v>
      </c>
      <c r="F89" s="24">
        <v>0</v>
      </c>
      <c r="G89" s="68">
        <f t="shared" si="5"/>
        <v>0</v>
      </c>
      <c r="H89" s="24"/>
      <c r="I89" s="24"/>
    </row>
    <row r="90" spans="1:9" s="26" customFormat="1" ht="13">
      <c r="A90" s="37" t="s">
        <v>148</v>
      </c>
      <c r="B90" s="38" t="s">
        <v>149</v>
      </c>
      <c r="C90" s="25">
        <f>C91</f>
        <v>2400</v>
      </c>
      <c r="D90" s="25">
        <f>D91</f>
        <v>2700</v>
      </c>
      <c r="E90" s="70">
        <f t="shared" si="4"/>
        <v>300</v>
      </c>
      <c r="F90" s="25">
        <f>F91+F92+F93</f>
        <v>2955</v>
      </c>
      <c r="G90" s="70">
        <f t="shared" si="5"/>
        <v>255</v>
      </c>
      <c r="H90" s="25">
        <f t="shared" ref="H90:H151" si="6">F90/D90*100</f>
        <v>109.44444444444446</v>
      </c>
      <c r="I90" s="25">
        <f>I91</f>
        <v>22511</v>
      </c>
    </row>
    <row r="91" spans="1:9" s="26" customFormat="1" ht="39">
      <c r="A91" s="22" t="s">
        <v>150</v>
      </c>
      <c r="B91" s="36" t="s">
        <v>151</v>
      </c>
      <c r="C91" s="24">
        <v>2400</v>
      </c>
      <c r="D91" s="24">
        <v>2700</v>
      </c>
      <c r="E91" s="68">
        <f t="shared" si="4"/>
        <v>300</v>
      </c>
      <c r="F91" s="24">
        <v>2768.4</v>
      </c>
      <c r="G91" s="68">
        <f t="shared" si="5"/>
        <v>68.400000000000091</v>
      </c>
      <c r="H91" s="29">
        <f t="shared" si="6"/>
        <v>102.53333333333335</v>
      </c>
      <c r="I91" s="24">
        <v>22511</v>
      </c>
    </row>
    <row r="92" spans="1:9" s="26" customFormat="1" ht="26">
      <c r="A92" s="22" t="s">
        <v>152</v>
      </c>
      <c r="B92" s="36" t="s">
        <v>153</v>
      </c>
      <c r="C92" s="29"/>
      <c r="D92" s="29"/>
      <c r="E92" s="69">
        <f t="shared" si="4"/>
        <v>0</v>
      </c>
      <c r="F92" s="29">
        <v>187</v>
      </c>
      <c r="G92" s="69">
        <f t="shared" si="5"/>
        <v>187</v>
      </c>
      <c r="H92" s="29"/>
      <c r="I92" s="29"/>
    </row>
    <row r="93" spans="1:9" s="26" customFormat="1" ht="39">
      <c r="A93" s="22" t="s">
        <v>154</v>
      </c>
      <c r="B93" s="36" t="s">
        <v>155</v>
      </c>
      <c r="C93" s="29"/>
      <c r="D93" s="29"/>
      <c r="E93" s="69">
        <f t="shared" si="4"/>
        <v>0</v>
      </c>
      <c r="F93" s="29">
        <v>-0.4</v>
      </c>
      <c r="G93" s="69">
        <f t="shared" si="5"/>
        <v>-0.4</v>
      </c>
      <c r="H93" s="29"/>
      <c r="I93" s="29"/>
    </row>
    <row r="94" spans="1:9" ht="30.65" hidden="1" customHeight="1">
      <c r="A94" s="22" t="s">
        <v>156</v>
      </c>
      <c r="B94" s="36" t="s">
        <v>157</v>
      </c>
      <c r="C94" s="24">
        <v>0</v>
      </c>
      <c r="D94" s="24">
        <v>0</v>
      </c>
      <c r="E94" s="68">
        <f t="shared" si="4"/>
        <v>0</v>
      </c>
      <c r="F94" s="24">
        <v>0</v>
      </c>
      <c r="G94" s="68">
        <f t="shared" si="5"/>
        <v>0</v>
      </c>
      <c r="H94" s="29"/>
      <c r="I94" s="24">
        <v>0</v>
      </c>
    </row>
    <row r="95" spans="1:9" ht="13">
      <c r="A95" s="12" t="s">
        <v>158</v>
      </c>
      <c r="B95" s="17" t="s">
        <v>159</v>
      </c>
      <c r="C95" s="14">
        <f>C96+C98</f>
        <v>11805.6</v>
      </c>
      <c r="D95" s="14">
        <f>D96+D98</f>
        <v>11805.6</v>
      </c>
      <c r="E95" s="66">
        <f t="shared" si="4"/>
        <v>0</v>
      </c>
      <c r="F95" s="14">
        <f>F96+F98</f>
        <v>13190.300000000001</v>
      </c>
      <c r="G95" s="66">
        <f t="shared" si="5"/>
        <v>1384.7000000000007</v>
      </c>
      <c r="H95" s="14">
        <f t="shared" si="6"/>
        <v>111.72917937250119</v>
      </c>
      <c r="I95" s="14">
        <f>I96+I98</f>
        <v>23667.8</v>
      </c>
    </row>
    <row r="96" spans="1:9" s="33" customFormat="1" ht="29" customHeight="1">
      <c r="A96" s="12" t="s">
        <v>160</v>
      </c>
      <c r="B96" s="17" t="s">
        <v>161</v>
      </c>
      <c r="C96" s="42">
        <f>C97</f>
        <v>11636</v>
      </c>
      <c r="D96" s="42">
        <f>D97</f>
        <v>11636</v>
      </c>
      <c r="E96" s="71">
        <f t="shared" si="4"/>
        <v>0</v>
      </c>
      <c r="F96" s="42">
        <f>F97</f>
        <v>13001.7</v>
      </c>
      <c r="G96" s="71">
        <f t="shared" si="5"/>
        <v>1365.7000000000007</v>
      </c>
      <c r="H96" s="42">
        <f t="shared" si="6"/>
        <v>111.7368511515985</v>
      </c>
      <c r="I96" s="42">
        <f>I97</f>
        <v>23410</v>
      </c>
    </row>
    <row r="97" spans="1:9" ht="52">
      <c r="A97" s="22" t="s">
        <v>162</v>
      </c>
      <c r="B97" s="36" t="s">
        <v>163</v>
      </c>
      <c r="C97" s="24">
        <v>11636</v>
      </c>
      <c r="D97" s="24">
        <v>11636</v>
      </c>
      <c r="E97" s="68">
        <f t="shared" si="4"/>
        <v>0</v>
      </c>
      <c r="F97" s="24">
        <v>13001.7</v>
      </c>
      <c r="G97" s="68">
        <f t="shared" si="5"/>
        <v>1365.7000000000007</v>
      </c>
      <c r="H97" s="24">
        <f t="shared" si="6"/>
        <v>111.7368511515985</v>
      </c>
      <c r="I97" s="24">
        <v>23410</v>
      </c>
    </row>
    <row r="98" spans="1:9" s="33" customFormat="1" ht="30" customHeight="1">
      <c r="A98" s="12" t="s">
        <v>164</v>
      </c>
      <c r="B98" s="13" t="s">
        <v>165</v>
      </c>
      <c r="C98" s="14">
        <f>C101+C102+C104+C100+C99</f>
        <v>169.6</v>
      </c>
      <c r="D98" s="14">
        <f>D101+D102+D104+D100+D99</f>
        <v>169.6</v>
      </c>
      <c r="E98" s="66">
        <f t="shared" si="4"/>
        <v>0</v>
      </c>
      <c r="F98" s="14">
        <f>F101+F102+F104+F100+F99</f>
        <v>188.6</v>
      </c>
      <c r="G98" s="66">
        <f t="shared" si="5"/>
        <v>19</v>
      </c>
      <c r="H98" s="14">
        <f t="shared" si="6"/>
        <v>111.20283018867924</v>
      </c>
      <c r="I98" s="14">
        <f>I101+I103+I104+I100+I99</f>
        <v>257.8</v>
      </c>
    </row>
    <row r="99" spans="1:9" ht="52" hidden="1">
      <c r="A99" s="22" t="s">
        <v>166</v>
      </c>
      <c r="B99" s="23" t="s">
        <v>167</v>
      </c>
      <c r="C99" s="25"/>
      <c r="D99" s="25"/>
      <c r="E99" s="70">
        <f t="shared" si="4"/>
        <v>0</v>
      </c>
      <c r="F99" s="25"/>
      <c r="G99" s="70">
        <f t="shared" si="5"/>
        <v>0</v>
      </c>
      <c r="H99" s="25" t="e">
        <f t="shared" si="6"/>
        <v>#DIV/0!</v>
      </c>
      <c r="I99" s="25"/>
    </row>
    <row r="100" spans="1:9" ht="65" hidden="1">
      <c r="A100" s="22" t="s">
        <v>168</v>
      </c>
      <c r="B100" s="23" t="s">
        <v>169</v>
      </c>
      <c r="C100" s="25">
        <v>0</v>
      </c>
      <c r="D100" s="25">
        <v>0</v>
      </c>
      <c r="E100" s="70">
        <f t="shared" si="4"/>
        <v>0</v>
      </c>
      <c r="F100" s="25">
        <v>0</v>
      </c>
      <c r="G100" s="70">
        <f t="shared" si="5"/>
        <v>0</v>
      </c>
      <c r="H100" s="25"/>
      <c r="I100" s="25">
        <v>0</v>
      </c>
    </row>
    <row r="101" spans="1:9" ht="39" hidden="1">
      <c r="A101" s="22" t="s">
        <v>170</v>
      </c>
      <c r="B101" s="23" t="s">
        <v>171</v>
      </c>
      <c r="C101" s="24">
        <v>0</v>
      </c>
      <c r="D101" s="24">
        <v>0</v>
      </c>
      <c r="E101" s="68">
        <f t="shared" si="4"/>
        <v>0</v>
      </c>
      <c r="F101" s="24">
        <v>0</v>
      </c>
      <c r="G101" s="68">
        <f t="shared" si="5"/>
        <v>0</v>
      </c>
      <c r="H101" s="24" t="e">
        <f t="shared" si="6"/>
        <v>#DIV/0!</v>
      </c>
      <c r="I101" s="24">
        <v>0</v>
      </c>
    </row>
    <row r="102" spans="1:9" ht="18" customHeight="1">
      <c r="A102" s="19" t="s">
        <v>566</v>
      </c>
      <c r="B102" s="20" t="s">
        <v>565</v>
      </c>
      <c r="C102" s="21">
        <f>C103</f>
        <v>80</v>
      </c>
      <c r="D102" s="21">
        <f t="shared" ref="D102:F102" si="7">D103</f>
        <v>80</v>
      </c>
      <c r="E102" s="21">
        <f t="shared" si="7"/>
        <v>0</v>
      </c>
      <c r="F102" s="21">
        <f t="shared" si="7"/>
        <v>115</v>
      </c>
      <c r="G102" s="67"/>
      <c r="H102" s="21">
        <f t="shared" si="6"/>
        <v>143.75</v>
      </c>
      <c r="I102" s="21">
        <f t="shared" ref="I102" si="8">I103</f>
        <v>125</v>
      </c>
    </row>
    <row r="103" spans="1:9" ht="44.4" customHeight="1">
      <c r="A103" s="22" t="s">
        <v>172</v>
      </c>
      <c r="B103" s="23" t="s">
        <v>173</v>
      </c>
      <c r="C103" s="24">
        <v>80</v>
      </c>
      <c r="D103" s="24">
        <v>80</v>
      </c>
      <c r="E103" s="68">
        <f t="shared" si="4"/>
        <v>0</v>
      </c>
      <c r="F103" s="24">
        <v>115</v>
      </c>
      <c r="G103" s="68">
        <f t="shared" si="5"/>
        <v>35</v>
      </c>
      <c r="H103" s="24">
        <f t="shared" si="6"/>
        <v>143.75</v>
      </c>
      <c r="I103" s="24">
        <f>140-15</f>
        <v>125</v>
      </c>
    </row>
    <row r="104" spans="1:9" s="26" customFormat="1" ht="39">
      <c r="A104" s="37" t="s">
        <v>174</v>
      </c>
      <c r="B104" s="38" t="s">
        <v>175</v>
      </c>
      <c r="C104" s="25">
        <f>C105</f>
        <v>89.6</v>
      </c>
      <c r="D104" s="25">
        <f>D105</f>
        <v>89.6</v>
      </c>
      <c r="E104" s="70">
        <f t="shared" si="4"/>
        <v>0</v>
      </c>
      <c r="F104" s="25">
        <f>F105</f>
        <v>73.599999999999994</v>
      </c>
      <c r="G104" s="70">
        <f t="shared" si="5"/>
        <v>-16</v>
      </c>
      <c r="H104" s="25">
        <f t="shared" si="6"/>
        <v>82.142857142857139</v>
      </c>
      <c r="I104" s="25">
        <f>I105</f>
        <v>132.80000000000001</v>
      </c>
    </row>
    <row r="105" spans="1:9" ht="69.650000000000006" customHeight="1">
      <c r="A105" s="22" t="s">
        <v>176</v>
      </c>
      <c r="B105" s="23" t="s">
        <v>177</v>
      </c>
      <c r="C105" s="24">
        <v>89.6</v>
      </c>
      <c r="D105" s="24">
        <v>89.6</v>
      </c>
      <c r="E105" s="68">
        <f t="shared" si="4"/>
        <v>0</v>
      </c>
      <c r="F105" s="24">
        <v>73.599999999999994</v>
      </c>
      <c r="G105" s="68">
        <f t="shared" si="5"/>
        <v>-16</v>
      </c>
      <c r="H105" s="24">
        <f t="shared" si="6"/>
        <v>82.142857142857139</v>
      </c>
      <c r="I105" s="24">
        <v>132.80000000000001</v>
      </c>
    </row>
    <row r="106" spans="1:9" ht="26" hidden="1">
      <c r="A106" s="12" t="s">
        <v>178</v>
      </c>
      <c r="B106" s="17" t="s">
        <v>179</v>
      </c>
      <c r="C106" s="14">
        <f>C107+C109+C113</f>
        <v>0</v>
      </c>
      <c r="D106" s="14">
        <f>D107+D109+D113</f>
        <v>0</v>
      </c>
      <c r="E106" s="66">
        <f t="shared" si="4"/>
        <v>0</v>
      </c>
      <c r="F106" s="14">
        <f>F107+F109+F113</f>
        <v>0</v>
      </c>
      <c r="G106" s="66">
        <f t="shared" si="5"/>
        <v>0</v>
      </c>
      <c r="H106" s="14" t="e">
        <f t="shared" si="6"/>
        <v>#DIV/0!</v>
      </c>
      <c r="I106" s="14">
        <f>I107+I109+I113</f>
        <v>0</v>
      </c>
    </row>
    <row r="107" spans="1:9" s="30" customFormat="1" ht="26" hidden="1">
      <c r="A107" s="19" t="s">
        <v>180</v>
      </c>
      <c r="B107" s="20" t="s">
        <v>181</v>
      </c>
      <c r="C107" s="21"/>
      <c r="D107" s="21"/>
      <c r="E107" s="67">
        <f t="shared" si="4"/>
        <v>0</v>
      </c>
      <c r="F107" s="21"/>
      <c r="G107" s="67">
        <f t="shared" si="5"/>
        <v>0</v>
      </c>
      <c r="H107" s="21" t="e">
        <f t="shared" si="6"/>
        <v>#DIV/0!</v>
      </c>
      <c r="I107" s="21"/>
    </row>
    <row r="108" spans="1:9" ht="26" hidden="1">
      <c r="A108" s="19" t="s">
        <v>182</v>
      </c>
      <c r="B108" s="28" t="s">
        <v>183</v>
      </c>
      <c r="C108" s="21"/>
      <c r="D108" s="21"/>
      <c r="E108" s="67">
        <f t="shared" si="4"/>
        <v>0</v>
      </c>
      <c r="F108" s="21"/>
      <c r="G108" s="67">
        <f t="shared" si="5"/>
        <v>0</v>
      </c>
      <c r="H108" s="21" t="e">
        <f t="shared" si="6"/>
        <v>#DIV/0!</v>
      </c>
      <c r="I108" s="21"/>
    </row>
    <row r="109" spans="1:9" ht="13" hidden="1">
      <c r="A109" s="37" t="s">
        <v>184</v>
      </c>
      <c r="B109" s="38" t="s">
        <v>185</v>
      </c>
      <c r="C109" s="25">
        <f>C110+C111</f>
        <v>0</v>
      </c>
      <c r="D109" s="25">
        <f>D110+D111</f>
        <v>0</v>
      </c>
      <c r="E109" s="70">
        <f t="shared" si="4"/>
        <v>0</v>
      </c>
      <c r="F109" s="25">
        <f>F110+F111</f>
        <v>0</v>
      </c>
      <c r="G109" s="70">
        <f t="shared" si="5"/>
        <v>0</v>
      </c>
      <c r="H109" s="25" t="e">
        <f t="shared" si="6"/>
        <v>#DIV/0!</v>
      </c>
      <c r="I109" s="25">
        <f>I110+I111</f>
        <v>0</v>
      </c>
    </row>
    <row r="110" spans="1:9" ht="13" hidden="1">
      <c r="A110" s="22" t="s">
        <v>186</v>
      </c>
      <c r="B110" s="23" t="s">
        <v>187</v>
      </c>
      <c r="C110" s="24"/>
      <c r="D110" s="24"/>
      <c r="E110" s="68">
        <f t="shared" si="4"/>
        <v>0</v>
      </c>
      <c r="F110" s="24"/>
      <c r="G110" s="68">
        <f t="shared" si="5"/>
        <v>0</v>
      </c>
      <c r="H110" s="24" t="e">
        <f t="shared" si="6"/>
        <v>#DIV/0!</v>
      </c>
      <c r="I110" s="24"/>
    </row>
    <row r="111" spans="1:9" ht="26" hidden="1">
      <c r="A111" s="22" t="s">
        <v>188</v>
      </c>
      <c r="B111" s="23" t="s">
        <v>189</v>
      </c>
      <c r="C111" s="24">
        <f>C112</f>
        <v>0</v>
      </c>
      <c r="D111" s="24">
        <f>D112</f>
        <v>0</v>
      </c>
      <c r="E111" s="68">
        <f t="shared" si="4"/>
        <v>0</v>
      </c>
      <c r="F111" s="24">
        <f>F112</f>
        <v>0</v>
      </c>
      <c r="G111" s="68">
        <f t="shared" si="5"/>
        <v>0</v>
      </c>
      <c r="H111" s="24" t="e">
        <f t="shared" si="6"/>
        <v>#DIV/0!</v>
      </c>
      <c r="I111" s="24">
        <f>I112</f>
        <v>0</v>
      </c>
    </row>
    <row r="112" spans="1:9" ht="39" hidden="1">
      <c r="A112" s="22" t="s">
        <v>190</v>
      </c>
      <c r="B112" s="23" t="s">
        <v>191</v>
      </c>
      <c r="C112" s="24">
        <v>0</v>
      </c>
      <c r="D112" s="24">
        <v>0</v>
      </c>
      <c r="E112" s="68">
        <f t="shared" si="4"/>
        <v>0</v>
      </c>
      <c r="F112" s="24">
        <v>0</v>
      </c>
      <c r="G112" s="68">
        <f t="shared" si="5"/>
        <v>0</v>
      </c>
      <c r="H112" s="24" t="e">
        <f t="shared" si="6"/>
        <v>#DIV/0!</v>
      </c>
      <c r="I112" s="24">
        <v>0</v>
      </c>
    </row>
    <row r="113" spans="1:9" ht="13" hidden="1">
      <c r="A113" s="37" t="s">
        <v>192</v>
      </c>
      <c r="B113" s="38" t="s">
        <v>193</v>
      </c>
      <c r="C113" s="25">
        <f>C114+C116+C118</f>
        <v>0</v>
      </c>
      <c r="D113" s="25">
        <f>D114+D116+D118</f>
        <v>0</v>
      </c>
      <c r="E113" s="70">
        <f t="shared" si="4"/>
        <v>0</v>
      </c>
      <c r="F113" s="25">
        <f>F114+F116+F118</f>
        <v>0</v>
      </c>
      <c r="G113" s="70">
        <f t="shared" si="5"/>
        <v>0</v>
      </c>
      <c r="H113" s="25" t="e">
        <f t="shared" si="6"/>
        <v>#DIV/0!</v>
      </c>
      <c r="I113" s="25">
        <f>I114+I116+I118</f>
        <v>0</v>
      </c>
    </row>
    <row r="114" spans="1:9" ht="13" hidden="1">
      <c r="A114" s="22" t="s">
        <v>194</v>
      </c>
      <c r="B114" s="23" t="s">
        <v>195</v>
      </c>
      <c r="C114" s="24">
        <f>C115</f>
        <v>0</v>
      </c>
      <c r="D114" s="24">
        <f>D115</f>
        <v>0</v>
      </c>
      <c r="E114" s="68">
        <f t="shared" si="4"/>
        <v>0</v>
      </c>
      <c r="F114" s="24">
        <f>F115</f>
        <v>0</v>
      </c>
      <c r="G114" s="68">
        <f t="shared" si="5"/>
        <v>0</v>
      </c>
      <c r="H114" s="24" t="e">
        <f t="shared" si="6"/>
        <v>#DIV/0!</v>
      </c>
      <c r="I114" s="24">
        <f>I115</f>
        <v>0</v>
      </c>
    </row>
    <row r="115" spans="1:9" ht="13" hidden="1">
      <c r="A115" s="22" t="s">
        <v>196</v>
      </c>
      <c r="B115" s="23" t="s">
        <v>197</v>
      </c>
      <c r="C115" s="24">
        <v>0</v>
      </c>
      <c r="D115" s="24">
        <v>0</v>
      </c>
      <c r="E115" s="68">
        <f t="shared" si="4"/>
        <v>0</v>
      </c>
      <c r="F115" s="24">
        <v>0</v>
      </c>
      <c r="G115" s="68">
        <f t="shared" si="5"/>
        <v>0</v>
      </c>
      <c r="H115" s="24" t="e">
        <f t="shared" si="6"/>
        <v>#DIV/0!</v>
      </c>
      <c r="I115" s="24">
        <v>0</v>
      </c>
    </row>
    <row r="116" spans="1:9" ht="26" hidden="1">
      <c r="A116" s="22" t="s">
        <v>198</v>
      </c>
      <c r="B116" s="23" t="s">
        <v>199</v>
      </c>
      <c r="C116" s="24">
        <f>C117</f>
        <v>0</v>
      </c>
      <c r="D116" s="24">
        <f>D117</f>
        <v>0</v>
      </c>
      <c r="E116" s="68">
        <f t="shared" si="4"/>
        <v>0</v>
      </c>
      <c r="F116" s="24">
        <f>F117</f>
        <v>0</v>
      </c>
      <c r="G116" s="68">
        <f t="shared" si="5"/>
        <v>0</v>
      </c>
      <c r="H116" s="24" t="e">
        <f t="shared" si="6"/>
        <v>#DIV/0!</v>
      </c>
      <c r="I116" s="24">
        <f>I117</f>
        <v>0</v>
      </c>
    </row>
    <row r="117" spans="1:9" ht="39" hidden="1">
      <c r="A117" s="22" t="s">
        <v>200</v>
      </c>
      <c r="B117" s="23" t="s">
        <v>201</v>
      </c>
      <c r="C117" s="24">
        <v>0</v>
      </c>
      <c r="D117" s="24">
        <v>0</v>
      </c>
      <c r="E117" s="68">
        <f t="shared" si="4"/>
        <v>0</v>
      </c>
      <c r="F117" s="24">
        <v>0</v>
      </c>
      <c r="G117" s="68">
        <f t="shared" si="5"/>
        <v>0</v>
      </c>
      <c r="H117" s="24" t="e">
        <f t="shared" si="6"/>
        <v>#DIV/0!</v>
      </c>
      <c r="I117" s="24">
        <v>0</v>
      </c>
    </row>
    <row r="118" spans="1:9" ht="13" hidden="1">
      <c r="A118" s="22" t="s">
        <v>202</v>
      </c>
      <c r="B118" s="23" t="s">
        <v>203</v>
      </c>
      <c r="C118" s="24">
        <f>C119</f>
        <v>0</v>
      </c>
      <c r="D118" s="24">
        <f>D119</f>
        <v>0</v>
      </c>
      <c r="E118" s="68">
        <f t="shared" si="4"/>
        <v>0</v>
      </c>
      <c r="F118" s="24">
        <f>F119</f>
        <v>0</v>
      </c>
      <c r="G118" s="68">
        <f t="shared" si="5"/>
        <v>0</v>
      </c>
      <c r="H118" s="24" t="e">
        <f t="shared" si="6"/>
        <v>#DIV/0!</v>
      </c>
      <c r="I118" s="24">
        <f>I119</f>
        <v>0</v>
      </c>
    </row>
    <row r="119" spans="1:9" ht="13" hidden="1">
      <c r="A119" s="22" t="s">
        <v>204</v>
      </c>
      <c r="B119" s="23" t="s">
        <v>205</v>
      </c>
      <c r="C119" s="24">
        <v>0</v>
      </c>
      <c r="D119" s="24">
        <v>0</v>
      </c>
      <c r="E119" s="68">
        <f t="shared" si="4"/>
        <v>0</v>
      </c>
      <c r="F119" s="24">
        <v>0</v>
      </c>
      <c r="G119" s="68">
        <f t="shared" si="5"/>
        <v>0</v>
      </c>
      <c r="H119" s="24" t="e">
        <f t="shared" si="6"/>
        <v>#DIV/0!</v>
      </c>
      <c r="I119" s="24">
        <v>0</v>
      </c>
    </row>
    <row r="120" spans="1:9" ht="26">
      <c r="A120" s="12" t="s">
        <v>206</v>
      </c>
      <c r="B120" s="17" t="s">
        <v>207</v>
      </c>
      <c r="C120" s="14">
        <f>C123+C125+C139+C142+C144+C121+C134</f>
        <v>124423.40000000001</v>
      </c>
      <c r="D120" s="14">
        <f>D123+D125+D139+D142+D144+D121+D134</f>
        <v>124842.70000000001</v>
      </c>
      <c r="E120" s="66">
        <f t="shared" si="4"/>
        <v>419.30000000000291</v>
      </c>
      <c r="F120" s="14">
        <f>F123+F125+F139+F142+F144+F121+F134</f>
        <v>129647.1</v>
      </c>
      <c r="G120" s="66">
        <f t="shared" si="5"/>
        <v>4804.3999999999942</v>
      </c>
      <c r="H120" s="14">
        <f t="shared" si="6"/>
        <v>103.84836277972201</v>
      </c>
      <c r="I120" s="14">
        <f>I123+I125+I139+I142+I144+I121+I134</f>
        <v>269617</v>
      </c>
    </row>
    <row r="121" spans="1:9" ht="52" hidden="1">
      <c r="A121" s="31" t="s">
        <v>208</v>
      </c>
      <c r="B121" s="32" t="s">
        <v>209</v>
      </c>
      <c r="C121" s="14">
        <f>C122</f>
        <v>0</v>
      </c>
      <c r="D121" s="14">
        <f>D122</f>
        <v>0</v>
      </c>
      <c r="E121" s="66">
        <f t="shared" si="4"/>
        <v>0</v>
      </c>
      <c r="F121" s="14">
        <f>F122</f>
        <v>0</v>
      </c>
      <c r="G121" s="66">
        <f t="shared" si="5"/>
        <v>0</v>
      </c>
      <c r="H121" s="14"/>
      <c r="I121" s="14">
        <f>I122</f>
        <v>0</v>
      </c>
    </row>
    <row r="122" spans="1:9" s="30" customFormat="1" ht="39" hidden="1">
      <c r="A122" s="35" t="s">
        <v>210</v>
      </c>
      <c r="B122" s="43" t="s">
        <v>211</v>
      </c>
      <c r="C122" s="24">
        <v>0</v>
      </c>
      <c r="D122" s="24">
        <v>0</v>
      </c>
      <c r="E122" s="68">
        <f t="shared" si="4"/>
        <v>0</v>
      </c>
      <c r="F122" s="24">
        <v>0</v>
      </c>
      <c r="G122" s="68">
        <f t="shared" si="5"/>
        <v>0</v>
      </c>
      <c r="H122" s="24"/>
      <c r="I122" s="24">
        <v>0</v>
      </c>
    </row>
    <row r="123" spans="1:9" ht="13">
      <c r="A123" s="12" t="s">
        <v>212</v>
      </c>
      <c r="B123" s="13" t="s">
        <v>213</v>
      </c>
      <c r="C123" s="14">
        <f>C124</f>
        <v>0</v>
      </c>
      <c r="D123" s="14">
        <f>D124</f>
        <v>0</v>
      </c>
      <c r="E123" s="66">
        <f t="shared" si="4"/>
        <v>0</v>
      </c>
      <c r="F123" s="14">
        <f>F124</f>
        <v>13</v>
      </c>
      <c r="G123" s="66">
        <f t="shared" si="5"/>
        <v>13</v>
      </c>
      <c r="H123" s="14"/>
      <c r="I123" s="14">
        <f>I124</f>
        <v>19.100000000000001</v>
      </c>
    </row>
    <row r="124" spans="1:9" ht="26">
      <c r="A124" s="22" t="s">
        <v>214</v>
      </c>
      <c r="B124" s="23" t="s">
        <v>215</v>
      </c>
      <c r="C124" s="24">
        <v>0</v>
      </c>
      <c r="D124" s="24">
        <v>0</v>
      </c>
      <c r="E124" s="68">
        <f t="shared" si="4"/>
        <v>0</v>
      </c>
      <c r="F124" s="24">
        <v>13</v>
      </c>
      <c r="G124" s="68">
        <f t="shared" si="5"/>
        <v>13</v>
      </c>
      <c r="H124" s="24"/>
      <c r="I124" s="24">
        <v>19.100000000000001</v>
      </c>
    </row>
    <row r="125" spans="1:9" ht="57" customHeight="1">
      <c r="A125" s="12" t="s">
        <v>216</v>
      </c>
      <c r="B125" s="13" t="s">
        <v>217</v>
      </c>
      <c r="C125" s="14">
        <f>C126+C128+C130+C132</f>
        <v>113529.1</v>
      </c>
      <c r="D125" s="14">
        <f>D126+D128+D130+D132</f>
        <v>113948.40000000001</v>
      </c>
      <c r="E125" s="66">
        <f t="shared" si="4"/>
        <v>419.30000000000291</v>
      </c>
      <c r="F125" s="14">
        <f>F126+F128+F130+F132</f>
        <v>118216.3</v>
      </c>
      <c r="G125" s="66">
        <f t="shared" si="5"/>
        <v>4267.8999999999942</v>
      </c>
      <c r="H125" s="14">
        <f t="shared" si="6"/>
        <v>103.74546724657827</v>
      </c>
      <c r="I125" s="14">
        <f>I126+I128+I130+I132</f>
        <v>244591.8</v>
      </c>
    </row>
    <row r="126" spans="1:9" ht="44" customHeight="1">
      <c r="A126" s="37" t="s">
        <v>218</v>
      </c>
      <c r="B126" s="38" t="s">
        <v>219</v>
      </c>
      <c r="C126" s="25">
        <f>C127</f>
        <v>91000</v>
      </c>
      <c r="D126" s="25">
        <f>D127</f>
        <v>91000</v>
      </c>
      <c r="E126" s="70">
        <f t="shared" si="4"/>
        <v>0</v>
      </c>
      <c r="F126" s="25">
        <f>F127</f>
        <v>95944.9</v>
      </c>
      <c r="G126" s="70">
        <f t="shared" si="5"/>
        <v>4944.8999999999942</v>
      </c>
      <c r="H126" s="25">
        <f t="shared" si="6"/>
        <v>105.43395604395604</v>
      </c>
      <c r="I126" s="25">
        <f>I127</f>
        <v>196336.8</v>
      </c>
    </row>
    <row r="127" spans="1:9" ht="55.25" customHeight="1">
      <c r="A127" s="22" t="s">
        <v>220</v>
      </c>
      <c r="B127" s="23" t="s">
        <v>221</v>
      </c>
      <c r="C127" s="29">
        <v>91000</v>
      </c>
      <c r="D127" s="29">
        <v>91000</v>
      </c>
      <c r="E127" s="69">
        <f t="shared" si="4"/>
        <v>0</v>
      </c>
      <c r="F127" s="29">
        <v>95944.9</v>
      </c>
      <c r="G127" s="69">
        <f t="shared" si="5"/>
        <v>4944.8999999999942</v>
      </c>
      <c r="H127" s="29">
        <f t="shared" si="6"/>
        <v>105.43395604395604</v>
      </c>
      <c r="I127" s="29">
        <v>196336.8</v>
      </c>
    </row>
    <row r="128" spans="1:9" ht="55.25" customHeight="1">
      <c r="A128" s="19" t="s">
        <v>222</v>
      </c>
      <c r="B128" s="20" t="s">
        <v>223</v>
      </c>
      <c r="C128" s="25">
        <f>C129</f>
        <v>2800</v>
      </c>
      <c r="D128" s="25">
        <f>D129</f>
        <v>3219.3</v>
      </c>
      <c r="E128" s="70">
        <f t="shared" si="4"/>
        <v>419.30000000000018</v>
      </c>
      <c r="F128" s="25">
        <f>F129</f>
        <v>2511.6</v>
      </c>
      <c r="G128" s="70">
        <f t="shared" si="5"/>
        <v>-707.70000000000027</v>
      </c>
      <c r="H128" s="25">
        <f t="shared" si="6"/>
        <v>78.016960208741025</v>
      </c>
      <c r="I128" s="25">
        <f>I129</f>
        <v>8197</v>
      </c>
    </row>
    <row r="129" spans="1:9" ht="55.25" customHeight="1">
      <c r="A129" s="22" t="s">
        <v>224</v>
      </c>
      <c r="B129" s="23" t="s">
        <v>225</v>
      </c>
      <c r="C129" s="24">
        <v>2800</v>
      </c>
      <c r="D129" s="24">
        <v>3219.3</v>
      </c>
      <c r="E129" s="68">
        <f t="shared" si="4"/>
        <v>419.30000000000018</v>
      </c>
      <c r="F129" s="24">
        <v>2511.6</v>
      </c>
      <c r="G129" s="68">
        <f t="shared" si="5"/>
        <v>-707.70000000000027</v>
      </c>
      <c r="H129" s="24">
        <f t="shared" si="6"/>
        <v>78.016960208741025</v>
      </c>
      <c r="I129" s="24">
        <v>8197</v>
      </c>
    </row>
    <row r="130" spans="1:9" ht="52">
      <c r="A130" s="37" t="s">
        <v>226</v>
      </c>
      <c r="B130" s="38" t="s">
        <v>227</v>
      </c>
      <c r="C130" s="25">
        <f>C131</f>
        <v>686.1</v>
      </c>
      <c r="D130" s="25">
        <f>D131</f>
        <v>686.1</v>
      </c>
      <c r="E130" s="70">
        <f t="shared" si="4"/>
        <v>0</v>
      </c>
      <c r="F130" s="25">
        <f>F131</f>
        <v>1619.6</v>
      </c>
      <c r="G130" s="70">
        <f t="shared" si="5"/>
        <v>933.49999999999989</v>
      </c>
      <c r="H130" s="25">
        <f t="shared" si="6"/>
        <v>236.05888354467277</v>
      </c>
      <c r="I130" s="25">
        <f>I131</f>
        <v>2893</v>
      </c>
    </row>
    <row r="131" spans="1:9" ht="39">
      <c r="A131" s="22" t="s">
        <v>228</v>
      </c>
      <c r="B131" s="23" t="s">
        <v>229</v>
      </c>
      <c r="C131" s="24">
        <v>686.1</v>
      </c>
      <c r="D131" s="24">
        <v>686.1</v>
      </c>
      <c r="E131" s="68">
        <f t="shared" si="4"/>
        <v>0</v>
      </c>
      <c r="F131" s="24">
        <v>1619.6</v>
      </c>
      <c r="G131" s="68">
        <f t="shared" si="5"/>
        <v>933.49999999999989</v>
      </c>
      <c r="H131" s="24">
        <f t="shared" si="6"/>
        <v>236.05888354467277</v>
      </c>
      <c r="I131" s="24">
        <f>1372.9+1520.1</f>
        <v>2893</v>
      </c>
    </row>
    <row r="132" spans="1:9" ht="29.4" customHeight="1">
      <c r="A132" s="37" t="s">
        <v>230</v>
      </c>
      <c r="B132" s="38" t="s">
        <v>231</v>
      </c>
      <c r="C132" s="21">
        <f>C133</f>
        <v>19043</v>
      </c>
      <c r="D132" s="21">
        <f>D133</f>
        <v>19043</v>
      </c>
      <c r="E132" s="67">
        <f t="shared" si="4"/>
        <v>0</v>
      </c>
      <c r="F132" s="21">
        <f>F133</f>
        <v>18140.2</v>
      </c>
      <c r="G132" s="67">
        <f t="shared" si="5"/>
        <v>-902.79999999999927</v>
      </c>
      <c r="H132" s="21">
        <f t="shared" si="6"/>
        <v>95.25915034395841</v>
      </c>
      <c r="I132" s="21">
        <f>I133</f>
        <v>37165</v>
      </c>
    </row>
    <row r="133" spans="1:9" ht="26">
      <c r="A133" s="22" t="s">
        <v>232</v>
      </c>
      <c r="B133" s="23" t="s">
        <v>233</v>
      </c>
      <c r="C133" s="24">
        <v>19043</v>
      </c>
      <c r="D133" s="24">
        <v>19043</v>
      </c>
      <c r="E133" s="68">
        <f t="shared" si="4"/>
        <v>0</v>
      </c>
      <c r="F133" s="24">
        <v>18140.2</v>
      </c>
      <c r="G133" s="68">
        <f t="shared" si="5"/>
        <v>-902.79999999999927</v>
      </c>
      <c r="H133" s="24">
        <f t="shared" si="6"/>
        <v>95.25915034395841</v>
      </c>
      <c r="I133" s="24">
        <f>38343-1178</f>
        <v>37165</v>
      </c>
    </row>
    <row r="134" spans="1:9" s="33" customFormat="1" ht="32" customHeight="1">
      <c r="A134" s="12" t="s">
        <v>234</v>
      </c>
      <c r="B134" s="13" t="s">
        <v>235</v>
      </c>
      <c r="C134" s="14">
        <f>C135+C137</f>
        <v>2700</v>
      </c>
      <c r="D134" s="14">
        <f>D135+D137</f>
        <v>2700</v>
      </c>
      <c r="E134" s="66">
        <f t="shared" si="4"/>
        <v>0</v>
      </c>
      <c r="F134" s="14">
        <f>F135+F137</f>
        <v>4036.2999999999997</v>
      </c>
      <c r="G134" s="66">
        <f t="shared" si="5"/>
        <v>1336.2999999999997</v>
      </c>
      <c r="H134" s="14">
        <f t="shared" si="6"/>
        <v>149.49259259259259</v>
      </c>
      <c r="I134" s="14">
        <f>I135+I137</f>
        <v>7903.2</v>
      </c>
    </row>
    <row r="135" spans="1:9" s="26" customFormat="1" ht="31.25" customHeight="1">
      <c r="A135" s="37" t="s">
        <v>236</v>
      </c>
      <c r="B135" s="38" t="s">
        <v>237</v>
      </c>
      <c r="C135" s="25">
        <f>C136</f>
        <v>2660</v>
      </c>
      <c r="D135" s="25">
        <f>D136</f>
        <v>2660</v>
      </c>
      <c r="E135" s="70">
        <f t="shared" si="4"/>
        <v>0</v>
      </c>
      <c r="F135" s="25">
        <f>F136</f>
        <v>3826.1</v>
      </c>
      <c r="G135" s="70">
        <f t="shared" si="5"/>
        <v>1166.0999999999999</v>
      </c>
      <c r="H135" s="25">
        <f t="shared" si="6"/>
        <v>143.83834586466165</v>
      </c>
      <c r="I135" s="25">
        <f>I136</f>
        <v>7524.3</v>
      </c>
    </row>
    <row r="136" spans="1:9" ht="68.400000000000006" customHeight="1">
      <c r="A136" s="22" t="s">
        <v>238</v>
      </c>
      <c r="B136" s="23" t="s">
        <v>239</v>
      </c>
      <c r="C136" s="24">
        <v>2660</v>
      </c>
      <c r="D136" s="24">
        <v>2660</v>
      </c>
      <c r="E136" s="68">
        <f t="shared" si="4"/>
        <v>0</v>
      </c>
      <c r="F136" s="24">
        <v>3826.1</v>
      </c>
      <c r="G136" s="68">
        <f t="shared" si="5"/>
        <v>1166.0999999999999</v>
      </c>
      <c r="H136" s="24">
        <f t="shared" si="6"/>
        <v>143.83834586466165</v>
      </c>
      <c r="I136" s="24">
        <f>5348.8+2175.5</f>
        <v>7524.3</v>
      </c>
    </row>
    <row r="137" spans="1:9" s="26" customFormat="1" ht="29" customHeight="1">
      <c r="A137" s="37" t="s">
        <v>240</v>
      </c>
      <c r="B137" s="38" t="s">
        <v>241</v>
      </c>
      <c r="C137" s="25">
        <f>C138</f>
        <v>40</v>
      </c>
      <c r="D137" s="25">
        <f>D138</f>
        <v>40</v>
      </c>
      <c r="E137" s="70">
        <f t="shared" si="4"/>
        <v>0</v>
      </c>
      <c r="F137" s="25">
        <f>F138</f>
        <v>210.2</v>
      </c>
      <c r="G137" s="70">
        <f t="shared" si="5"/>
        <v>170.2</v>
      </c>
      <c r="H137" s="25">
        <f t="shared" si="6"/>
        <v>525.5</v>
      </c>
      <c r="I137" s="25">
        <f>I138</f>
        <v>378.9</v>
      </c>
    </row>
    <row r="138" spans="1:9" ht="56" customHeight="1">
      <c r="A138" s="22" t="s">
        <v>242</v>
      </c>
      <c r="B138" s="23" t="s">
        <v>243</v>
      </c>
      <c r="C138" s="24">
        <v>40</v>
      </c>
      <c r="D138" s="24">
        <v>40</v>
      </c>
      <c r="E138" s="68">
        <f t="shared" si="4"/>
        <v>0</v>
      </c>
      <c r="F138" s="24">
        <v>210.2</v>
      </c>
      <c r="G138" s="68">
        <f t="shared" si="5"/>
        <v>170.2</v>
      </c>
      <c r="H138" s="24">
        <f t="shared" si="6"/>
        <v>525.5</v>
      </c>
      <c r="I138" s="24">
        <f>80.2+298.7</f>
        <v>378.9</v>
      </c>
    </row>
    <row r="139" spans="1:9" ht="13">
      <c r="A139" s="44" t="s">
        <v>244</v>
      </c>
      <c r="B139" s="13" t="s">
        <v>245</v>
      </c>
      <c r="C139" s="14">
        <f>C140</f>
        <v>0</v>
      </c>
      <c r="D139" s="14">
        <f>D140</f>
        <v>0</v>
      </c>
      <c r="E139" s="66">
        <f t="shared" si="4"/>
        <v>0</v>
      </c>
      <c r="F139" s="14">
        <f>F140</f>
        <v>0</v>
      </c>
      <c r="G139" s="66">
        <f t="shared" si="5"/>
        <v>0</v>
      </c>
      <c r="H139" s="14"/>
      <c r="I139" s="14">
        <f>I140</f>
        <v>395.7</v>
      </c>
    </row>
    <row r="140" spans="1:9" ht="31.25" customHeight="1">
      <c r="A140" s="45" t="s">
        <v>246</v>
      </c>
      <c r="B140" s="38" t="s">
        <v>247</v>
      </c>
      <c r="C140" s="25">
        <f>C141</f>
        <v>0</v>
      </c>
      <c r="D140" s="25">
        <f>D141</f>
        <v>0</v>
      </c>
      <c r="E140" s="70">
        <f t="shared" si="4"/>
        <v>0</v>
      </c>
      <c r="F140" s="25">
        <f>F141</f>
        <v>0</v>
      </c>
      <c r="G140" s="70">
        <f t="shared" si="5"/>
        <v>0</v>
      </c>
      <c r="H140" s="25"/>
      <c r="I140" s="25">
        <f>I141</f>
        <v>395.7</v>
      </c>
    </row>
    <row r="141" spans="1:9" ht="39">
      <c r="A141" s="46" t="s">
        <v>248</v>
      </c>
      <c r="B141" s="23" t="s">
        <v>249</v>
      </c>
      <c r="C141" s="24">
        <v>0</v>
      </c>
      <c r="D141" s="24">
        <v>0</v>
      </c>
      <c r="E141" s="68"/>
      <c r="F141" s="24">
        <v>0</v>
      </c>
      <c r="G141" s="68">
        <f t="shared" si="5"/>
        <v>0</v>
      </c>
      <c r="H141" s="24"/>
      <c r="I141" s="24">
        <v>395.7</v>
      </c>
    </row>
    <row r="142" spans="1:9" ht="52" hidden="1">
      <c r="A142" s="44" t="s">
        <v>250</v>
      </c>
      <c r="B142" s="41" t="s">
        <v>251</v>
      </c>
      <c r="C142" s="24">
        <f>C143</f>
        <v>0</v>
      </c>
      <c r="D142" s="24">
        <f>D143</f>
        <v>0</v>
      </c>
      <c r="E142" s="68">
        <f t="shared" si="4"/>
        <v>0</v>
      </c>
      <c r="F142" s="24">
        <f>F143</f>
        <v>0</v>
      </c>
      <c r="G142" s="68">
        <f t="shared" si="5"/>
        <v>0</v>
      </c>
      <c r="H142" s="24" t="e">
        <f t="shared" si="6"/>
        <v>#DIV/0!</v>
      </c>
      <c r="I142" s="24">
        <f>I143</f>
        <v>0</v>
      </c>
    </row>
    <row r="143" spans="1:9" ht="52" hidden="1">
      <c r="A143" s="47" t="s">
        <v>252</v>
      </c>
      <c r="B143" s="23" t="s">
        <v>253</v>
      </c>
      <c r="C143" s="24">
        <v>0</v>
      </c>
      <c r="D143" s="24">
        <v>0</v>
      </c>
      <c r="E143" s="68">
        <f t="shared" si="4"/>
        <v>0</v>
      </c>
      <c r="F143" s="24">
        <v>0</v>
      </c>
      <c r="G143" s="68">
        <f t="shared" si="5"/>
        <v>0</v>
      </c>
      <c r="H143" s="24" t="e">
        <f t="shared" si="6"/>
        <v>#DIV/0!</v>
      </c>
      <c r="I143" s="24">
        <v>0</v>
      </c>
    </row>
    <row r="144" spans="1:9" ht="52">
      <c r="A144" s="12" t="s">
        <v>254</v>
      </c>
      <c r="B144" s="41" t="s">
        <v>255</v>
      </c>
      <c r="C144" s="14">
        <f>C147+C145</f>
        <v>8194.2999999999993</v>
      </c>
      <c r="D144" s="14">
        <f>D147+D145</f>
        <v>8194.2999999999993</v>
      </c>
      <c r="E144" s="66">
        <f t="shared" si="4"/>
        <v>0</v>
      </c>
      <c r="F144" s="14">
        <f>F147+F145</f>
        <v>7381.5</v>
      </c>
      <c r="G144" s="66">
        <f t="shared" si="5"/>
        <v>-812.79999999999927</v>
      </c>
      <c r="H144" s="14">
        <f t="shared" si="6"/>
        <v>90.080909900784704</v>
      </c>
      <c r="I144" s="14">
        <f>I147+I145</f>
        <v>16707.2</v>
      </c>
    </row>
    <row r="145" spans="1:9" ht="26" hidden="1">
      <c r="A145" s="37" t="s">
        <v>256</v>
      </c>
      <c r="B145" s="20" t="s">
        <v>257</v>
      </c>
      <c r="C145" s="25">
        <f>C146</f>
        <v>0</v>
      </c>
      <c r="D145" s="25">
        <f>D146</f>
        <v>0</v>
      </c>
      <c r="E145" s="70">
        <f t="shared" si="4"/>
        <v>0</v>
      </c>
      <c r="F145" s="25">
        <f>F146</f>
        <v>0</v>
      </c>
      <c r="G145" s="70">
        <f t="shared" si="5"/>
        <v>0</v>
      </c>
      <c r="H145" s="25" t="e">
        <f t="shared" si="6"/>
        <v>#DIV/0!</v>
      </c>
      <c r="I145" s="25">
        <f>I146</f>
        <v>0</v>
      </c>
    </row>
    <row r="146" spans="1:9" ht="26" hidden="1">
      <c r="A146" s="22" t="s">
        <v>258</v>
      </c>
      <c r="B146" s="28" t="s">
        <v>259</v>
      </c>
      <c r="C146" s="24">
        <v>0</v>
      </c>
      <c r="D146" s="24">
        <v>0</v>
      </c>
      <c r="E146" s="68">
        <f t="shared" si="4"/>
        <v>0</v>
      </c>
      <c r="F146" s="24">
        <v>0</v>
      </c>
      <c r="G146" s="68">
        <f t="shared" si="5"/>
        <v>0</v>
      </c>
      <c r="H146" s="24" t="e">
        <f t="shared" si="6"/>
        <v>#DIV/0!</v>
      </c>
      <c r="I146" s="24">
        <v>0</v>
      </c>
    </row>
    <row r="147" spans="1:9" ht="52">
      <c r="A147" s="48" t="s">
        <v>260</v>
      </c>
      <c r="B147" s="20" t="s">
        <v>261</v>
      </c>
      <c r="C147" s="21">
        <f>C148</f>
        <v>8194.2999999999993</v>
      </c>
      <c r="D147" s="21">
        <f>D148</f>
        <v>8194.2999999999993</v>
      </c>
      <c r="E147" s="67">
        <f t="shared" ref="E147:E215" si="9">D147-C147</f>
        <v>0</v>
      </c>
      <c r="F147" s="21">
        <f>F148</f>
        <v>7381.5</v>
      </c>
      <c r="G147" s="67">
        <f t="shared" ref="G147:G215" si="10">F147-D147</f>
        <v>-812.79999999999927</v>
      </c>
      <c r="H147" s="21">
        <f t="shared" si="6"/>
        <v>90.080909900784704</v>
      </c>
      <c r="I147" s="21">
        <f>I148</f>
        <v>16707.2</v>
      </c>
    </row>
    <row r="148" spans="1:9" ht="52">
      <c r="A148" s="49" t="s">
        <v>262</v>
      </c>
      <c r="B148" s="50" t="s">
        <v>263</v>
      </c>
      <c r="C148" s="29">
        <v>8194.2999999999993</v>
      </c>
      <c r="D148" s="29">
        <v>8194.2999999999993</v>
      </c>
      <c r="E148" s="69">
        <f t="shared" si="9"/>
        <v>0</v>
      </c>
      <c r="F148" s="29">
        <v>7381.5</v>
      </c>
      <c r="G148" s="69">
        <f t="shared" si="10"/>
        <v>-812.79999999999927</v>
      </c>
      <c r="H148" s="29">
        <f t="shared" si="6"/>
        <v>90.080909900784704</v>
      </c>
      <c r="I148" s="29">
        <f>17029.5-322.3</f>
        <v>16707.2</v>
      </c>
    </row>
    <row r="149" spans="1:9" ht="13">
      <c r="A149" s="12" t="s">
        <v>264</v>
      </c>
      <c r="B149" s="17" t="s">
        <v>265</v>
      </c>
      <c r="C149" s="14">
        <f>C150+C159</f>
        <v>20876.7</v>
      </c>
      <c r="D149" s="14">
        <f>D150+D159</f>
        <v>19138</v>
      </c>
      <c r="E149" s="66">
        <f t="shared" si="9"/>
        <v>-1738.7000000000007</v>
      </c>
      <c r="F149" s="14">
        <f>F150+F159</f>
        <v>9866.5</v>
      </c>
      <c r="G149" s="66">
        <f t="shared" si="10"/>
        <v>-9271.5</v>
      </c>
      <c r="H149" s="14">
        <f t="shared" si="6"/>
        <v>51.554498902706655</v>
      </c>
      <c r="I149" s="14">
        <f>I150+I159</f>
        <v>24388.3</v>
      </c>
    </row>
    <row r="150" spans="1:9" s="33" customFormat="1" ht="13">
      <c r="A150" s="51" t="s">
        <v>266</v>
      </c>
      <c r="B150" s="52" t="s">
        <v>267</v>
      </c>
      <c r="C150" s="14">
        <f>C151+C152+C154+C155+C157+C158</f>
        <v>20865.400000000001</v>
      </c>
      <c r="D150" s="14">
        <f>D151+D152+D154+D155+D157+D158</f>
        <v>19126.7</v>
      </c>
      <c r="E150" s="66">
        <f t="shared" si="9"/>
        <v>-1738.7000000000007</v>
      </c>
      <c r="F150" s="14">
        <f>F151+F152+F154+F155+F158+F153</f>
        <v>9849.2000000000007</v>
      </c>
      <c r="G150" s="66">
        <f t="shared" si="10"/>
        <v>-9277.5</v>
      </c>
      <c r="H150" s="14">
        <f t="shared" si="6"/>
        <v>51.494507677748913</v>
      </c>
      <c r="I150" s="14">
        <f>I151+I152+I154+I157+I158+I155</f>
        <v>24365</v>
      </c>
    </row>
    <row r="151" spans="1:9" ht="39">
      <c r="A151" s="49" t="s">
        <v>268</v>
      </c>
      <c r="B151" s="50" t="s">
        <v>269</v>
      </c>
      <c r="C151" s="29">
        <v>450.7</v>
      </c>
      <c r="D151" s="29">
        <v>413.2</v>
      </c>
      <c r="E151" s="69">
        <f t="shared" si="9"/>
        <v>-37.5</v>
      </c>
      <c r="F151" s="29">
        <v>481.1</v>
      </c>
      <c r="G151" s="69">
        <f t="shared" si="10"/>
        <v>67.900000000000034</v>
      </c>
      <c r="H151" s="29">
        <f t="shared" si="6"/>
        <v>116.43272023233303</v>
      </c>
      <c r="I151" s="29">
        <f>871.5+128.5</f>
        <v>1000</v>
      </c>
    </row>
    <row r="152" spans="1:9" ht="39" hidden="1">
      <c r="A152" s="49" t="s">
        <v>270</v>
      </c>
      <c r="B152" s="50" t="s">
        <v>271</v>
      </c>
      <c r="C152" s="29">
        <v>0</v>
      </c>
      <c r="D152" s="29">
        <v>0</v>
      </c>
      <c r="E152" s="69">
        <f t="shared" si="9"/>
        <v>0</v>
      </c>
      <c r="F152" s="29">
        <v>0</v>
      </c>
      <c r="G152" s="69">
        <f t="shared" si="10"/>
        <v>0</v>
      </c>
      <c r="H152" s="29"/>
      <c r="I152" s="29">
        <v>0</v>
      </c>
    </row>
    <row r="153" spans="1:9" ht="26">
      <c r="A153" s="49" t="s">
        <v>654</v>
      </c>
      <c r="B153" s="50" t="s">
        <v>653</v>
      </c>
      <c r="C153" s="29"/>
      <c r="D153" s="29"/>
      <c r="E153" s="69"/>
      <c r="F153" s="29">
        <v>569</v>
      </c>
      <c r="G153" s="69"/>
      <c r="H153" s="29"/>
      <c r="I153" s="29"/>
    </row>
    <row r="154" spans="1:9" ht="39">
      <c r="A154" s="49" t="s">
        <v>272</v>
      </c>
      <c r="B154" s="50" t="s">
        <v>273</v>
      </c>
      <c r="C154" s="29">
        <v>16909</v>
      </c>
      <c r="D154" s="29">
        <v>15500</v>
      </c>
      <c r="E154" s="69">
        <f t="shared" si="9"/>
        <v>-1409</v>
      </c>
      <c r="F154" s="29">
        <v>-121.4</v>
      </c>
      <c r="G154" s="69">
        <f t="shared" si="10"/>
        <v>-15621.4</v>
      </c>
      <c r="H154" s="29">
        <f t="shared" ref="H154:H221" si="11">F154/D154*100</f>
        <v>-0.78322580645161299</v>
      </c>
      <c r="I154" s="29">
        <f>31284-23251</f>
        <v>8033</v>
      </c>
    </row>
    <row r="155" spans="1:9" ht="13">
      <c r="A155" s="49" t="s">
        <v>274</v>
      </c>
      <c r="B155" s="50" t="s">
        <v>275</v>
      </c>
      <c r="C155" s="29">
        <f>C156</f>
        <v>3424.8</v>
      </c>
      <c r="D155" s="29">
        <f>D156+D157</f>
        <v>3139.4</v>
      </c>
      <c r="E155" s="69">
        <f t="shared" si="9"/>
        <v>-285.40000000000009</v>
      </c>
      <c r="F155" s="29">
        <f>F156+F157</f>
        <v>8866.7000000000007</v>
      </c>
      <c r="G155" s="69">
        <f t="shared" si="10"/>
        <v>5727.3000000000011</v>
      </c>
      <c r="H155" s="29">
        <f t="shared" si="11"/>
        <v>282.432948971141</v>
      </c>
      <c r="I155" s="29">
        <f>I156</f>
        <v>13319</v>
      </c>
    </row>
    <row r="156" spans="1:9" ht="39">
      <c r="A156" s="49" t="s">
        <v>276</v>
      </c>
      <c r="B156" s="50" t="s">
        <v>277</v>
      </c>
      <c r="C156" s="29">
        <v>3424.8</v>
      </c>
      <c r="D156" s="29">
        <v>3139.4</v>
      </c>
      <c r="E156" s="69">
        <f t="shared" si="9"/>
        <v>-285.40000000000009</v>
      </c>
      <c r="F156" s="29">
        <v>7889.2</v>
      </c>
      <c r="G156" s="69">
        <f t="shared" si="10"/>
        <v>4749.7999999999993</v>
      </c>
      <c r="H156" s="29">
        <f t="shared" si="11"/>
        <v>251.29642606867554</v>
      </c>
      <c r="I156" s="29">
        <f>6668.2+6650.8</f>
        <v>13319</v>
      </c>
    </row>
    <row r="157" spans="1:9" ht="39">
      <c r="A157" s="49" t="s">
        <v>556</v>
      </c>
      <c r="B157" s="50" t="s">
        <v>644</v>
      </c>
      <c r="C157" s="29">
        <v>0</v>
      </c>
      <c r="D157" s="29">
        <v>0</v>
      </c>
      <c r="E157" s="69">
        <f t="shared" si="9"/>
        <v>0</v>
      </c>
      <c r="F157" s="29">
        <v>977.5</v>
      </c>
      <c r="G157" s="69">
        <f t="shared" si="10"/>
        <v>977.5</v>
      </c>
      <c r="H157" s="29"/>
      <c r="I157" s="29">
        <v>1368</v>
      </c>
    </row>
    <row r="158" spans="1:9" ht="58.25" customHeight="1">
      <c r="A158" s="49" t="s">
        <v>278</v>
      </c>
      <c r="B158" s="50" t="s">
        <v>279</v>
      </c>
      <c r="C158" s="29">
        <v>80.900000000000006</v>
      </c>
      <c r="D158" s="29">
        <v>74.099999999999994</v>
      </c>
      <c r="E158" s="69">
        <f t="shared" si="9"/>
        <v>-6.8000000000000114</v>
      </c>
      <c r="F158" s="29">
        <v>53.8</v>
      </c>
      <c r="G158" s="69">
        <f t="shared" si="10"/>
        <v>-20.299999999999997</v>
      </c>
      <c r="H158" s="29">
        <f t="shared" si="11"/>
        <v>72.604588394062077</v>
      </c>
      <c r="I158" s="29">
        <f>217.1+427.9</f>
        <v>645</v>
      </c>
    </row>
    <row r="159" spans="1:9" s="33" customFormat="1" ht="13">
      <c r="A159" s="12" t="s">
        <v>280</v>
      </c>
      <c r="B159" s="13" t="s">
        <v>281</v>
      </c>
      <c r="C159" s="42">
        <f>C160</f>
        <v>11.3</v>
      </c>
      <c r="D159" s="42">
        <f>D160</f>
        <v>11.3</v>
      </c>
      <c r="E159" s="71">
        <f t="shared" si="9"/>
        <v>0</v>
      </c>
      <c r="F159" s="42">
        <f>F160</f>
        <v>17.3</v>
      </c>
      <c r="G159" s="71">
        <f t="shared" si="10"/>
        <v>6</v>
      </c>
      <c r="H159" s="42">
        <f t="shared" si="11"/>
        <v>153.09734513274336</v>
      </c>
      <c r="I159" s="42">
        <f>I160</f>
        <v>23.3</v>
      </c>
    </row>
    <row r="160" spans="1:9" s="26" customFormat="1" ht="26">
      <c r="A160" s="22" t="s">
        <v>282</v>
      </c>
      <c r="B160" s="23" t="s">
        <v>283</v>
      </c>
      <c r="C160" s="24">
        <v>11.3</v>
      </c>
      <c r="D160" s="24">
        <v>11.3</v>
      </c>
      <c r="E160" s="68">
        <f t="shared" si="9"/>
        <v>0</v>
      </c>
      <c r="F160" s="24">
        <v>17.3</v>
      </c>
      <c r="G160" s="68">
        <f t="shared" si="10"/>
        <v>6</v>
      </c>
      <c r="H160" s="29">
        <f t="shared" si="11"/>
        <v>153.09734513274336</v>
      </c>
      <c r="I160" s="24">
        <v>23.3</v>
      </c>
    </row>
    <row r="161" spans="1:9" s="26" customFormat="1" ht="26">
      <c r="A161" s="12" t="s">
        <v>284</v>
      </c>
      <c r="B161" s="13" t="s">
        <v>285</v>
      </c>
      <c r="C161" s="14">
        <f>C162+C164</f>
        <v>17105.600000000002</v>
      </c>
      <c r="D161" s="14">
        <f>D162+D164</f>
        <v>48326.3</v>
      </c>
      <c r="E161" s="66">
        <f t="shared" si="9"/>
        <v>31220.7</v>
      </c>
      <c r="F161" s="14">
        <f>F162+F164</f>
        <v>49526.100000000006</v>
      </c>
      <c r="G161" s="66">
        <f t="shared" si="10"/>
        <v>1199.8000000000029</v>
      </c>
      <c r="H161" s="14">
        <f t="shared" si="11"/>
        <v>102.48270610412963</v>
      </c>
      <c r="I161" s="14">
        <f>I162+I164</f>
        <v>65258.1</v>
      </c>
    </row>
    <row r="162" spans="1:9" s="33" customFormat="1" ht="13">
      <c r="A162" s="40" t="s">
        <v>286</v>
      </c>
      <c r="B162" s="41" t="s">
        <v>287</v>
      </c>
      <c r="C162" s="14">
        <f>C163</f>
        <v>16259.7</v>
      </c>
      <c r="D162" s="14">
        <f>D163</f>
        <v>4710.1000000000004</v>
      </c>
      <c r="E162" s="66">
        <f t="shared" si="9"/>
        <v>-11549.6</v>
      </c>
      <c r="F162" s="14">
        <f>F163</f>
        <v>4389.3999999999996</v>
      </c>
      <c r="G162" s="66">
        <f t="shared" si="10"/>
        <v>-320.70000000000073</v>
      </c>
      <c r="H162" s="14">
        <f t="shared" si="11"/>
        <v>93.191227362476369</v>
      </c>
      <c r="I162" s="14">
        <f>I163</f>
        <v>14181.5</v>
      </c>
    </row>
    <row r="163" spans="1:9" ht="26">
      <c r="A163" s="22" t="s">
        <v>288</v>
      </c>
      <c r="B163" s="23" t="s">
        <v>289</v>
      </c>
      <c r="C163" s="24">
        <v>16259.7</v>
      </c>
      <c r="D163" s="24">
        <v>4710.1000000000004</v>
      </c>
      <c r="E163" s="68">
        <f t="shared" si="9"/>
        <v>-11549.6</v>
      </c>
      <c r="F163" s="24">
        <v>4389.3999999999996</v>
      </c>
      <c r="G163" s="68">
        <f t="shared" si="10"/>
        <v>-320.70000000000073</v>
      </c>
      <c r="H163" s="24">
        <f t="shared" si="11"/>
        <v>93.191227362476369</v>
      </c>
      <c r="I163" s="24">
        <f>14675.9-494.4</f>
        <v>14181.5</v>
      </c>
    </row>
    <row r="164" spans="1:9" s="33" customFormat="1" ht="13">
      <c r="A164" s="40" t="s">
        <v>290</v>
      </c>
      <c r="B164" s="41" t="s">
        <v>291</v>
      </c>
      <c r="C164" s="14">
        <f>C165+C167</f>
        <v>845.9</v>
      </c>
      <c r="D164" s="14">
        <f>D165+D167</f>
        <v>43616.200000000004</v>
      </c>
      <c r="E164" s="66">
        <f t="shared" si="9"/>
        <v>42770.3</v>
      </c>
      <c r="F164" s="14">
        <f>F165+F167</f>
        <v>45136.700000000004</v>
      </c>
      <c r="G164" s="66">
        <f t="shared" si="10"/>
        <v>1520.5</v>
      </c>
      <c r="H164" s="14">
        <f t="shared" si="11"/>
        <v>103.48609003076838</v>
      </c>
      <c r="I164" s="14">
        <f>I165+I167</f>
        <v>51076.6</v>
      </c>
    </row>
    <row r="165" spans="1:9" s="26" customFormat="1" ht="26">
      <c r="A165" s="37" t="s">
        <v>292</v>
      </c>
      <c r="B165" s="38" t="s">
        <v>293</v>
      </c>
      <c r="C165" s="25">
        <f>C166</f>
        <v>516.79999999999995</v>
      </c>
      <c r="D165" s="25">
        <f>D166</f>
        <v>516.79999999999995</v>
      </c>
      <c r="E165" s="70">
        <f t="shared" si="9"/>
        <v>0</v>
      </c>
      <c r="F165" s="25">
        <f>F166</f>
        <v>266.7</v>
      </c>
      <c r="G165" s="70">
        <f t="shared" si="10"/>
        <v>-250.09999999999997</v>
      </c>
      <c r="H165" s="25">
        <f t="shared" si="11"/>
        <v>51.606037151702786</v>
      </c>
      <c r="I165" s="25">
        <f>I166</f>
        <v>1033.7</v>
      </c>
    </row>
    <row r="166" spans="1:9" ht="26">
      <c r="A166" s="22" t="s">
        <v>294</v>
      </c>
      <c r="B166" s="23" t="s">
        <v>295</v>
      </c>
      <c r="C166" s="24">
        <v>516.79999999999995</v>
      </c>
      <c r="D166" s="24">
        <v>516.79999999999995</v>
      </c>
      <c r="E166" s="68">
        <f t="shared" si="9"/>
        <v>0</v>
      </c>
      <c r="F166" s="24">
        <v>266.7</v>
      </c>
      <c r="G166" s="68">
        <f t="shared" si="10"/>
        <v>-250.09999999999997</v>
      </c>
      <c r="H166" s="24">
        <f t="shared" si="11"/>
        <v>51.606037151702786</v>
      </c>
      <c r="I166" s="24">
        <v>1033.7</v>
      </c>
    </row>
    <row r="167" spans="1:9" s="26" customFormat="1" ht="13">
      <c r="A167" s="37" t="s">
        <v>296</v>
      </c>
      <c r="B167" s="38" t="s">
        <v>297</v>
      </c>
      <c r="C167" s="25">
        <f>SUM(C168:C171)</f>
        <v>329.1</v>
      </c>
      <c r="D167" s="25">
        <f>SUM(D168:D171)</f>
        <v>43099.4</v>
      </c>
      <c r="E167" s="70">
        <f t="shared" si="9"/>
        <v>42770.3</v>
      </c>
      <c r="F167" s="25">
        <f>SUM(F168:F171)</f>
        <v>44870.000000000007</v>
      </c>
      <c r="G167" s="70">
        <f t="shared" si="10"/>
        <v>1770.6000000000058</v>
      </c>
      <c r="H167" s="25">
        <f t="shared" si="11"/>
        <v>104.10817784006274</v>
      </c>
      <c r="I167" s="25">
        <f>I168+I169+I170+I171</f>
        <v>50042.9</v>
      </c>
    </row>
    <row r="168" spans="1:9" ht="52">
      <c r="A168" s="22" t="s">
        <v>569</v>
      </c>
      <c r="B168" s="23" t="s">
        <v>567</v>
      </c>
      <c r="C168" s="24">
        <v>0</v>
      </c>
      <c r="D168" s="24">
        <v>42628.4</v>
      </c>
      <c r="E168" s="68">
        <f t="shared" si="9"/>
        <v>42628.4</v>
      </c>
      <c r="F168" s="24">
        <v>42628.4</v>
      </c>
      <c r="G168" s="68">
        <f t="shared" si="10"/>
        <v>0</v>
      </c>
      <c r="H168" s="24">
        <f t="shared" si="11"/>
        <v>100</v>
      </c>
      <c r="I168" s="24">
        <v>42628.4</v>
      </c>
    </row>
    <row r="169" spans="1:9" ht="65" hidden="1">
      <c r="A169" s="22" t="s">
        <v>570</v>
      </c>
      <c r="B169" s="23" t="s">
        <v>568</v>
      </c>
      <c r="C169" s="24"/>
      <c r="D169" s="24"/>
      <c r="E169" s="68"/>
      <c r="F169" s="24">
        <v>0</v>
      </c>
      <c r="G169" s="68"/>
      <c r="H169" s="24"/>
      <c r="I169" s="24"/>
    </row>
    <row r="170" spans="1:9" ht="39">
      <c r="A170" s="22" t="s">
        <v>573</v>
      </c>
      <c r="B170" s="23" t="s">
        <v>571</v>
      </c>
      <c r="C170" s="24">
        <v>329.1</v>
      </c>
      <c r="D170" s="24">
        <v>224.6</v>
      </c>
      <c r="E170" s="68"/>
      <c r="F170" s="24">
        <v>1969.3</v>
      </c>
      <c r="G170" s="68"/>
      <c r="H170" s="24">
        <f t="shared" si="11"/>
        <v>876.8032056990204</v>
      </c>
      <c r="I170" s="24">
        <f>6222.7+857.3</f>
        <v>7080</v>
      </c>
    </row>
    <row r="171" spans="1:9" ht="52">
      <c r="A171" s="22" t="s">
        <v>574</v>
      </c>
      <c r="B171" s="23" t="s">
        <v>572</v>
      </c>
      <c r="C171" s="24">
        <v>0</v>
      </c>
      <c r="D171" s="24">
        <v>246.4</v>
      </c>
      <c r="E171" s="68"/>
      <c r="F171" s="24">
        <v>272.3</v>
      </c>
      <c r="G171" s="68"/>
      <c r="H171" s="24">
        <f t="shared" si="11"/>
        <v>110.51136363636364</v>
      </c>
      <c r="I171" s="24">
        <v>334.5</v>
      </c>
    </row>
    <row r="172" spans="1:9" ht="13.25" customHeight="1">
      <c r="A172" s="12" t="s">
        <v>298</v>
      </c>
      <c r="B172" s="17" t="s">
        <v>299</v>
      </c>
      <c r="C172" s="14">
        <f>C173+C175+C183+C188</f>
        <v>26965.100000000002</v>
      </c>
      <c r="D172" s="14">
        <f>D173+D175+D183+D188</f>
        <v>22391.1</v>
      </c>
      <c r="E172" s="66">
        <f t="shared" si="9"/>
        <v>-4574.0000000000036</v>
      </c>
      <c r="F172" s="14">
        <f>F173+F175+F183+F188</f>
        <v>18831.599999999999</v>
      </c>
      <c r="G172" s="66">
        <f t="shared" si="10"/>
        <v>-3559.5</v>
      </c>
      <c r="H172" s="14">
        <f t="shared" si="11"/>
        <v>84.103058804614335</v>
      </c>
      <c r="I172" s="14">
        <f>I173+I175+I183+I188</f>
        <v>64532.9</v>
      </c>
    </row>
    <row r="173" spans="1:9" s="33" customFormat="1" ht="13">
      <c r="A173" s="16" t="s">
        <v>300</v>
      </c>
      <c r="B173" s="17" t="s">
        <v>301</v>
      </c>
      <c r="C173" s="14">
        <f>C174</f>
        <v>842.2</v>
      </c>
      <c r="D173" s="14">
        <f>D174</f>
        <v>258.60000000000002</v>
      </c>
      <c r="E173" s="66">
        <f t="shared" si="9"/>
        <v>-583.6</v>
      </c>
      <c r="F173" s="14">
        <f>F174</f>
        <v>258.60000000000002</v>
      </c>
      <c r="G173" s="66">
        <f t="shared" si="10"/>
        <v>0</v>
      </c>
      <c r="H173" s="14">
        <f t="shared" si="11"/>
        <v>100</v>
      </c>
      <c r="I173" s="14">
        <f>I174</f>
        <v>842.2</v>
      </c>
    </row>
    <row r="174" spans="1:9" ht="13">
      <c r="A174" s="47" t="s">
        <v>302</v>
      </c>
      <c r="B174" s="53" t="s">
        <v>303</v>
      </c>
      <c r="C174" s="24">
        <v>842.2</v>
      </c>
      <c r="D174" s="24">
        <v>258.60000000000002</v>
      </c>
      <c r="E174" s="68">
        <f t="shared" si="9"/>
        <v>-583.6</v>
      </c>
      <c r="F174" s="24">
        <v>258.60000000000002</v>
      </c>
      <c r="G174" s="68">
        <f t="shared" si="10"/>
        <v>0</v>
      </c>
      <c r="H174" s="29">
        <f t="shared" si="11"/>
        <v>100</v>
      </c>
      <c r="I174" s="24">
        <v>842.2</v>
      </c>
    </row>
    <row r="175" spans="1:9" s="33" customFormat="1" ht="52">
      <c r="A175" s="16" t="s">
        <v>304</v>
      </c>
      <c r="B175" s="17" t="s">
        <v>305</v>
      </c>
      <c r="C175" s="14">
        <f>C176+C181</f>
        <v>20772.900000000001</v>
      </c>
      <c r="D175" s="14">
        <f>D176+D181</f>
        <v>16782.5</v>
      </c>
      <c r="E175" s="66">
        <f t="shared" si="9"/>
        <v>-3990.4000000000015</v>
      </c>
      <c r="F175" s="14">
        <f>F176+F181</f>
        <v>16005.8</v>
      </c>
      <c r="G175" s="66">
        <f t="shared" si="10"/>
        <v>-776.70000000000073</v>
      </c>
      <c r="H175" s="14">
        <f t="shared" si="11"/>
        <v>95.371964844331885</v>
      </c>
      <c r="I175" s="14">
        <f>I176+I181</f>
        <v>50150.100000000006</v>
      </c>
    </row>
    <row r="176" spans="1:9" s="26" customFormat="1" ht="57.65" customHeight="1">
      <c r="A176" s="54" t="s">
        <v>306</v>
      </c>
      <c r="B176" s="55" t="s">
        <v>307</v>
      </c>
      <c r="C176" s="25">
        <f>C178+C177</f>
        <v>20772.900000000001</v>
      </c>
      <c r="D176" s="25">
        <f>D178+D177</f>
        <v>16782.5</v>
      </c>
      <c r="E176" s="70">
        <f t="shared" si="9"/>
        <v>-3990.4000000000015</v>
      </c>
      <c r="F176" s="25">
        <f>F178+F177</f>
        <v>16004.099999999999</v>
      </c>
      <c r="G176" s="70">
        <f t="shared" si="10"/>
        <v>-778.40000000000146</v>
      </c>
      <c r="H176" s="25">
        <f t="shared" si="11"/>
        <v>95.361835245046905</v>
      </c>
      <c r="I176" s="25">
        <f>I178+I177</f>
        <v>50146.3</v>
      </c>
    </row>
    <row r="177" spans="1:9" s="26" customFormat="1" ht="56" customHeight="1">
      <c r="A177" s="47" t="s">
        <v>308</v>
      </c>
      <c r="B177" s="53" t="s">
        <v>309</v>
      </c>
      <c r="C177" s="29"/>
      <c r="D177" s="29"/>
      <c r="E177" s="69">
        <f t="shared" si="9"/>
        <v>0</v>
      </c>
      <c r="F177" s="29">
        <v>39.299999999999997</v>
      </c>
      <c r="G177" s="69">
        <f t="shared" si="10"/>
        <v>39.299999999999997</v>
      </c>
      <c r="H177" s="29"/>
      <c r="I177" s="29">
        <v>39.299999999999997</v>
      </c>
    </row>
    <row r="178" spans="1:9" ht="59" customHeight="1">
      <c r="A178" s="47" t="s">
        <v>310</v>
      </c>
      <c r="B178" s="53" t="s">
        <v>311</v>
      </c>
      <c r="C178" s="24">
        <f>C179+C180</f>
        <v>20772.900000000001</v>
      </c>
      <c r="D178" s="24">
        <f t="shared" ref="D178:F178" si="12">D179+D180</f>
        <v>16782.5</v>
      </c>
      <c r="E178" s="24">
        <f t="shared" si="12"/>
        <v>-3990.3999999999996</v>
      </c>
      <c r="F178" s="24">
        <f t="shared" si="12"/>
        <v>15964.8</v>
      </c>
      <c r="G178" s="68">
        <f t="shared" si="10"/>
        <v>-817.70000000000073</v>
      </c>
      <c r="H178" s="25">
        <f t="shared" si="11"/>
        <v>95.12766274392969</v>
      </c>
      <c r="I178" s="24">
        <f>I179+I180</f>
        <v>50107</v>
      </c>
    </row>
    <row r="179" spans="1:9" ht="78">
      <c r="A179" s="47" t="s">
        <v>312</v>
      </c>
      <c r="B179" s="53" t="s">
        <v>575</v>
      </c>
      <c r="C179" s="24">
        <v>12266</v>
      </c>
      <c r="D179" s="24">
        <v>8275.6</v>
      </c>
      <c r="E179" s="68">
        <f t="shared" si="9"/>
        <v>-3990.3999999999996</v>
      </c>
      <c r="F179" s="24">
        <v>8275.6</v>
      </c>
      <c r="G179" s="68">
        <f t="shared" si="10"/>
        <v>0</v>
      </c>
      <c r="H179" s="24">
        <f t="shared" si="11"/>
        <v>100</v>
      </c>
      <c r="I179" s="24">
        <v>30918.7</v>
      </c>
    </row>
    <row r="180" spans="1:9" ht="78">
      <c r="A180" s="47" t="s">
        <v>313</v>
      </c>
      <c r="B180" s="53" t="s">
        <v>576</v>
      </c>
      <c r="C180" s="24">
        <v>8506.9</v>
      </c>
      <c r="D180" s="24">
        <v>8506.9</v>
      </c>
      <c r="E180" s="68">
        <f t="shared" si="9"/>
        <v>0</v>
      </c>
      <c r="F180" s="24">
        <v>7689.2</v>
      </c>
      <c r="G180" s="68">
        <f t="shared" si="10"/>
        <v>-817.69999999999982</v>
      </c>
      <c r="H180" s="24">
        <f t="shared" si="11"/>
        <v>90.387802842398528</v>
      </c>
      <c r="I180" s="24">
        <v>19188.3</v>
      </c>
    </row>
    <row r="181" spans="1:9" s="26" customFormat="1" ht="58.25" customHeight="1">
      <c r="A181" s="54" t="s">
        <v>314</v>
      </c>
      <c r="B181" s="55" t="s">
        <v>315</v>
      </c>
      <c r="C181" s="25">
        <f>C182</f>
        <v>0</v>
      </c>
      <c r="D181" s="25">
        <f>D182</f>
        <v>0</v>
      </c>
      <c r="E181" s="70">
        <f t="shared" si="9"/>
        <v>0</v>
      </c>
      <c r="F181" s="25">
        <f>F182</f>
        <v>1.7</v>
      </c>
      <c r="G181" s="70">
        <f t="shared" si="10"/>
        <v>1.7</v>
      </c>
      <c r="H181" s="21"/>
      <c r="I181" s="25">
        <f>I182</f>
        <v>3.8</v>
      </c>
    </row>
    <row r="182" spans="1:9" ht="52">
      <c r="A182" s="47" t="s">
        <v>316</v>
      </c>
      <c r="B182" s="53" t="s">
        <v>317</v>
      </c>
      <c r="C182" s="24">
        <v>0</v>
      </c>
      <c r="D182" s="24">
        <v>0</v>
      </c>
      <c r="E182" s="68"/>
      <c r="F182" s="24">
        <v>1.7</v>
      </c>
      <c r="G182" s="68">
        <f t="shared" si="10"/>
        <v>1.7</v>
      </c>
      <c r="H182" s="24"/>
      <c r="I182" s="24">
        <f>2.1+1.7</f>
        <v>3.8</v>
      </c>
    </row>
    <row r="183" spans="1:9" s="33" customFormat="1" ht="26">
      <c r="A183" s="56" t="s">
        <v>318</v>
      </c>
      <c r="B183" s="57" t="s">
        <v>319</v>
      </c>
      <c r="C183" s="42">
        <f>C184+C186</f>
        <v>5350</v>
      </c>
      <c r="D183" s="42">
        <f>D184+D186</f>
        <v>5350</v>
      </c>
      <c r="E183" s="71">
        <f t="shared" si="9"/>
        <v>0</v>
      </c>
      <c r="F183" s="42">
        <f>F184+F186</f>
        <v>2259.4</v>
      </c>
      <c r="G183" s="71">
        <f t="shared" si="10"/>
        <v>-3090.6</v>
      </c>
      <c r="H183" s="42">
        <f t="shared" si="11"/>
        <v>42.231775700934584</v>
      </c>
      <c r="I183" s="42">
        <f>I184+I186</f>
        <v>13232.7</v>
      </c>
    </row>
    <row r="184" spans="1:9" s="26" customFormat="1" ht="26">
      <c r="A184" s="48" t="s">
        <v>320</v>
      </c>
      <c r="B184" s="58" t="s">
        <v>321</v>
      </c>
      <c r="C184" s="25">
        <f>C185</f>
        <v>5350</v>
      </c>
      <c r="D184" s="25">
        <f>D185</f>
        <v>5350</v>
      </c>
      <c r="E184" s="70">
        <f t="shared" si="9"/>
        <v>0</v>
      </c>
      <c r="F184" s="25">
        <f>F185</f>
        <v>2240.1</v>
      </c>
      <c r="G184" s="70">
        <f t="shared" si="10"/>
        <v>-3109.9</v>
      </c>
      <c r="H184" s="25">
        <f t="shared" si="11"/>
        <v>41.871028037383176</v>
      </c>
      <c r="I184" s="25">
        <f>I185</f>
        <v>13232.7</v>
      </c>
    </row>
    <row r="185" spans="1:9" ht="26">
      <c r="A185" s="59" t="s">
        <v>322</v>
      </c>
      <c r="B185" s="53" t="s">
        <v>323</v>
      </c>
      <c r="C185" s="24">
        <v>5350</v>
      </c>
      <c r="D185" s="24">
        <v>5350</v>
      </c>
      <c r="E185" s="68">
        <f t="shared" si="9"/>
        <v>0</v>
      </c>
      <c r="F185" s="24">
        <v>2240.1</v>
      </c>
      <c r="G185" s="68">
        <f t="shared" si="10"/>
        <v>-3109.9</v>
      </c>
      <c r="H185" s="24">
        <f t="shared" si="11"/>
        <v>41.871028037383176</v>
      </c>
      <c r="I185" s="24">
        <v>13232.7</v>
      </c>
    </row>
    <row r="186" spans="1:9" s="26" customFormat="1" ht="42" customHeight="1">
      <c r="A186" s="48" t="s">
        <v>324</v>
      </c>
      <c r="B186" s="58" t="s">
        <v>325</v>
      </c>
      <c r="C186" s="25">
        <f>C187</f>
        <v>0</v>
      </c>
      <c r="D186" s="25">
        <f>D187</f>
        <v>0</v>
      </c>
      <c r="E186" s="70">
        <f t="shared" si="9"/>
        <v>0</v>
      </c>
      <c r="F186" s="25">
        <f>F187</f>
        <v>19.3</v>
      </c>
      <c r="G186" s="70">
        <f t="shared" si="10"/>
        <v>19.3</v>
      </c>
      <c r="H186" s="25"/>
      <c r="I186" s="25">
        <f>I187</f>
        <v>0</v>
      </c>
    </row>
    <row r="187" spans="1:9" ht="39">
      <c r="A187" s="59" t="s">
        <v>326</v>
      </c>
      <c r="B187" s="53" t="s">
        <v>327</v>
      </c>
      <c r="C187" s="24">
        <v>0</v>
      </c>
      <c r="D187" s="24">
        <v>0</v>
      </c>
      <c r="E187" s="68">
        <f t="shared" si="9"/>
        <v>0</v>
      </c>
      <c r="F187" s="24">
        <v>19.3</v>
      </c>
      <c r="G187" s="68">
        <f t="shared" si="10"/>
        <v>19.3</v>
      </c>
      <c r="H187" s="24"/>
      <c r="I187" s="24">
        <v>0</v>
      </c>
    </row>
    <row r="188" spans="1:9" ht="52">
      <c r="A188" s="56" t="s">
        <v>328</v>
      </c>
      <c r="B188" s="57" t="s">
        <v>329</v>
      </c>
      <c r="C188" s="42">
        <f>C189</f>
        <v>0</v>
      </c>
      <c r="D188" s="42">
        <f>D189</f>
        <v>0</v>
      </c>
      <c r="E188" s="71">
        <f t="shared" si="9"/>
        <v>0</v>
      </c>
      <c r="F188" s="42">
        <f>F189</f>
        <v>307.8</v>
      </c>
      <c r="G188" s="71">
        <f t="shared" si="10"/>
        <v>307.8</v>
      </c>
      <c r="H188" s="42"/>
      <c r="I188" s="42">
        <f>I189</f>
        <v>307.89999999999998</v>
      </c>
    </row>
    <row r="189" spans="1:9" s="26" customFormat="1" ht="45" customHeight="1">
      <c r="A189" s="48" t="s">
        <v>330</v>
      </c>
      <c r="B189" s="55" t="s">
        <v>331</v>
      </c>
      <c r="C189" s="25">
        <f>C190</f>
        <v>0</v>
      </c>
      <c r="D189" s="25">
        <f>D190</f>
        <v>0</v>
      </c>
      <c r="E189" s="70">
        <f t="shared" si="9"/>
        <v>0</v>
      </c>
      <c r="F189" s="25">
        <f>F190</f>
        <v>307.8</v>
      </c>
      <c r="G189" s="70">
        <f t="shared" si="10"/>
        <v>307.8</v>
      </c>
      <c r="H189" s="24"/>
      <c r="I189" s="25">
        <f>I190</f>
        <v>307.89999999999998</v>
      </c>
    </row>
    <row r="190" spans="1:9" ht="56.4" customHeight="1">
      <c r="A190" s="59" t="s">
        <v>332</v>
      </c>
      <c r="B190" s="53" t="s">
        <v>333</v>
      </c>
      <c r="C190" s="24">
        <v>0</v>
      </c>
      <c r="D190" s="24">
        <v>0</v>
      </c>
      <c r="E190" s="68">
        <f t="shared" si="9"/>
        <v>0</v>
      </c>
      <c r="F190" s="24">
        <v>307.8</v>
      </c>
      <c r="G190" s="68">
        <f t="shared" si="10"/>
        <v>307.8</v>
      </c>
      <c r="H190" s="24"/>
      <c r="I190" s="24">
        <f>79.1+228.8</f>
        <v>307.89999999999998</v>
      </c>
    </row>
    <row r="191" spans="1:9" ht="13" hidden="1">
      <c r="A191" s="12" t="s">
        <v>334</v>
      </c>
      <c r="B191" s="17" t="s">
        <v>335</v>
      </c>
      <c r="C191" s="14">
        <f>C192</f>
        <v>0</v>
      </c>
      <c r="D191" s="14">
        <f>D192</f>
        <v>0</v>
      </c>
      <c r="E191" s="66">
        <f t="shared" si="9"/>
        <v>0</v>
      </c>
      <c r="F191" s="14">
        <f>F192</f>
        <v>0</v>
      </c>
      <c r="G191" s="66">
        <f t="shared" si="10"/>
        <v>0</v>
      </c>
      <c r="H191" s="14" t="e">
        <f t="shared" si="11"/>
        <v>#DIV/0!</v>
      </c>
      <c r="I191" s="14">
        <f>I192</f>
        <v>0</v>
      </c>
    </row>
    <row r="192" spans="1:9" s="33" customFormat="1" ht="26" hidden="1">
      <c r="A192" s="16" t="s">
        <v>336</v>
      </c>
      <c r="B192" s="17" t="s">
        <v>337</v>
      </c>
      <c r="C192" s="14">
        <f>C193</f>
        <v>0</v>
      </c>
      <c r="D192" s="14">
        <f>D193</f>
        <v>0</v>
      </c>
      <c r="E192" s="66">
        <f t="shared" si="9"/>
        <v>0</v>
      </c>
      <c r="F192" s="14">
        <f>F193</f>
        <v>0</v>
      </c>
      <c r="G192" s="66">
        <f t="shared" si="10"/>
        <v>0</v>
      </c>
      <c r="H192" s="14" t="e">
        <f t="shared" si="11"/>
        <v>#DIV/0!</v>
      </c>
      <c r="I192" s="14">
        <f>I193</f>
        <v>0</v>
      </c>
    </row>
    <row r="193" spans="1:9" ht="26" hidden="1">
      <c r="A193" s="47" t="s">
        <v>338</v>
      </c>
      <c r="B193" s="43" t="s">
        <v>339</v>
      </c>
      <c r="C193" s="24">
        <v>0</v>
      </c>
      <c r="D193" s="24">
        <v>0</v>
      </c>
      <c r="E193" s="68">
        <f t="shared" si="9"/>
        <v>0</v>
      </c>
      <c r="F193" s="24">
        <v>0</v>
      </c>
      <c r="G193" s="68">
        <f t="shared" si="10"/>
        <v>0</v>
      </c>
      <c r="H193" s="24" t="e">
        <f t="shared" si="11"/>
        <v>#DIV/0!</v>
      </c>
      <c r="I193" s="24">
        <v>0</v>
      </c>
    </row>
    <row r="194" spans="1:9" ht="13">
      <c r="A194" s="12" t="s">
        <v>340</v>
      </c>
      <c r="B194" s="17" t="s">
        <v>341</v>
      </c>
      <c r="C194" s="14">
        <f>C195+C198+C200+C205+C209+C220+C221+C242+C225+C233+C236+C203+C238+C240+C231+C228</f>
        <v>1335.9</v>
      </c>
      <c r="D194" s="14">
        <f>D195+D198+D200+D205+D209+D220+D221+D242+D225+D233+D236+D203+D238+D240+D231+D228</f>
        <v>5956.7</v>
      </c>
      <c r="E194" s="66">
        <f t="shared" si="9"/>
        <v>4620.7999999999993</v>
      </c>
      <c r="F194" s="14">
        <f>F195+F198+F200+F205+F209+F220+F221+F242+F225+F233+F236+F203+F238+F240+F231+F228</f>
        <v>9497.2000000000007</v>
      </c>
      <c r="G194" s="66">
        <f t="shared" si="10"/>
        <v>3540.5000000000009</v>
      </c>
      <c r="H194" s="14">
        <f t="shared" si="11"/>
        <v>159.43727231520811</v>
      </c>
      <c r="I194" s="14">
        <f>I195+I198+I200+I205+I209+I220+I221+I242+I225+I233+I236+I203+I238+I240+I231+I228</f>
        <v>16388</v>
      </c>
    </row>
    <row r="195" spans="1:9" s="33" customFormat="1" ht="13">
      <c r="A195" s="40" t="s">
        <v>342</v>
      </c>
      <c r="B195" s="57" t="s">
        <v>343</v>
      </c>
      <c r="C195" s="42">
        <f>C196+C197</f>
        <v>0</v>
      </c>
      <c r="D195" s="42">
        <f>D196+D197</f>
        <v>189.7</v>
      </c>
      <c r="E195" s="71">
        <f t="shared" si="9"/>
        <v>189.7</v>
      </c>
      <c r="F195" s="42">
        <f>F196+F197</f>
        <v>223.9</v>
      </c>
      <c r="G195" s="71">
        <f t="shared" si="10"/>
        <v>34.200000000000017</v>
      </c>
      <c r="H195" s="42">
        <f t="shared" si="11"/>
        <v>118.02846599894572</v>
      </c>
      <c r="I195" s="42">
        <f>I196+I197</f>
        <v>408.8</v>
      </c>
    </row>
    <row r="196" spans="1:9" ht="71.400000000000006" customHeight="1">
      <c r="A196" s="27" t="s">
        <v>344</v>
      </c>
      <c r="B196" s="53" t="s">
        <v>345</v>
      </c>
      <c r="C196" s="29">
        <v>0</v>
      </c>
      <c r="D196" s="29">
        <v>166.5</v>
      </c>
      <c r="E196" s="69">
        <f t="shared" si="9"/>
        <v>166.5</v>
      </c>
      <c r="F196" s="29">
        <v>180.9</v>
      </c>
      <c r="G196" s="69">
        <f t="shared" si="10"/>
        <v>14.400000000000006</v>
      </c>
      <c r="H196" s="29">
        <f t="shared" si="11"/>
        <v>108.64864864864865</v>
      </c>
      <c r="I196" s="29">
        <v>365.8</v>
      </c>
    </row>
    <row r="197" spans="1:9" ht="65">
      <c r="A197" s="27" t="s">
        <v>346</v>
      </c>
      <c r="B197" s="53" t="s">
        <v>347</v>
      </c>
      <c r="C197" s="29">
        <v>0</v>
      </c>
      <c r="D197" s="29">
        <v>23.2</v>
      </c>
      <c r="E197" s="69">
        <f t="shared" si="9"/>
        <v>23.2</v>
      </c>
      <c r="F197" s="29">
        <v>43</v>
      </c>
      <c r="G197" s="69">
        <f t="shared" si="10"/>
        <v>19.8</v>
      </c>
      <c r="H197" s="29">
        <f t="shared" si="11"/>
        <v>185.34482758620689</v>
      </c>
      <c r="I197" s="29">
        <v>43</v>
      </c>
    </row>
    <row r="198" spans="1:9" s="33" customFormat="1" ht="39">
      <c r="A198" s="40" t="s">
        <v>682</v>
      </c>
      <c r="B198" s="57" t="s">
        <v>683</v>
      </c>
      <c r="C198" s="42">
        <v>0</v>
      </c>
      <c r="D198" s="42">
        <v>50</v>
      </c>
      <c r="E198" s="71">
        <f t="shared" si="9"/>
        <v>50</v>
      </c>
      <c r="F198" s="42">
        <v>80</v>
      </c>
      <c r="G198" s="71">
        <f t="shared" si="10"/>
        <v>30</v>
      </c>
      <c r="H198" s="42">
        <f t="shared" si="11"/>
        <v>160</v>
      </c>
      <c r="I198" s="42">
        <v>150</v>
      </c>
    </row>
    <row r="199" spans="1:9" s="33" customFormat="1" ht="65">
      <c r="A199" s="27" t="s">
        <v>348</v>
      </c>
      <c r="B199" s="60" t="s">
        <v>349</v>
      </c>
      <c r="C199" s="29">
        <v>0</v>
      </c>
      <c r="D199" s="29">
        <v>50</v>
      </c>
      <c r="E199" s="69"/>
      <c r="F199" s="29">
        <v>80</v>
      </c>
      <c r="G199" s="69"/>
      <c r="H199" s="29">
        <f t="shared" si="11"/>
        <v>160</v>
      </c>
      <c r="I199" s="29">
        <v>150</v>
      </c>
    </row>
    <row r="200" spans="1:9" s="75" customFormat="1" ht="39">
      <c r="A200" s="73" t="s">
        <v>350</v>
      </c>
      <c r="B200" s="74" t="s">
        <v>351</v>
      </c>
      <c r="C200" s="42">
        <f>C202+C201</f>
        <v>0</v>
      </c>
      <c r="D200" s="42">
        <f>D202+D201</f>
        <v>236.8</v>
      </c>
      <c r="E200" s="42">
        <f t="shared" si="9"/>
        <v>236.8</v>
      </c>
      <c r="F200" s="42">
        <f>F202+F201</f>
        <v>212</v>
      </c>
      <c r="G200" s="42">
        <f t="shared" si="10"/>
        <v>-24.800000000000011</v>
      </c>
      <c r="H200" s="42">
        <f t="shared" si="11"/>
        <v>89.527027027027017</v>
      </c>
      <c r="I200" s="42">
        <f>I202+I201</f>
        <v>521</v>
      </c>
    </row>
    <row r="201" spans="1:9" s="78" customFormat="1" ht="61.75" customHeight="1">
      <c r="A201" s="76" t="s">
        <v>352</v>
      </c>
      <c r="B201" s="77" t="s">
        <v>353</v>
      </c>
      <c r="C201" s="29">
        <v>0</v>
      </c>
      <c r="D201" s="29">
        <v>236.8</v>
      </c>
      <c r="E201" s="29">
        <f t="shared" si="9"/>
        <v>236.8</v>
      </c>
      <c r="F201" s="29">
        <v>212</v>
      </c>
      <c r="G201" s="29">
        <f t="shared" si="10"/>
        <v>-24.800000000000011</v>
      </c>
      <c r="H201" s="29">
        <f t="shared" si="11"/>
        <v>89.527027027027017</v>
      </c>
      <c r="I201" s="29">
        <v>521</v>
      </c>
    </row>
    <row r="202" spans="1:9" s="30" customFormat="1" ht="52" hidden="1">
      <c r="A202" s="27" t="s">
        <v>354</v>
      </c>
      <c r="B202" s="60" t="s">
        <v>355</v>
      </c>
      <c r="C202" s="29">
        <v>0</v>
      </c>
      <c r="D202" s="29">
        <v>0</v>
      </c>
      <c r="E202" s="69">
        <f t="shared" si="9"/>
        <v>0</v>
      </c>
      <c r="F202" s="29">
        <v>0</v>
      </c>
      <c r="G202" s="69">
        <f t="shared" si="10"/>
        <v>0</v>
      </c>
      <c r="H202" s="29" t="e">
        <f t="shared" si="11"/>
        <v>#DIV/0!</v>
      </c>
      <c r="I202" s="29">
        <v>0</v>
      </c>
    </row>
    <row r="203" spans="1:9" s="33" customFormat="1" ht="26" hidden="1">
      <c r="A203" s="40" t="s">
        <v>356</v>
      </c>
      <c r="B203" s="57" t="s">
        <v>357</v>
      </c>
      <c r="C203" s="42">
        <f>C204</f>
        <v>0</v>
      </c>
      <c r="D203" s="42">
        <f>D204</f>
        <v>0</v>
      </c>
      <c r="E203" s="71">
        <f t="shared" si="9"/>
        <v>0</v>
      </c>
      <c r="F203" s="42">
        <f>F204</f>
        <v>0</v>
      </c>
      <c r="G203" s="71">
        <f t="shared" si="10"/>
        <v>0</v>
      </c>
      <c r="H203" s="42"/>
      <c r="I203" s="42">
        <f>I204</f>
        <v>0</v>
      </c>
    </row>
    <row r="204" spans="1:9" ht="52" hidden="1">
      <c r="A204" s="27" t="s">
        <v>358</v>
      </c>
      <c r="B204" s="60" t="s">
        <v>359</v>
      </c>
      <c r="C204" s="29">
        <v>0</v>
      </c>
      <c r="D204" s="29">
        <v>0</v>
      </c>
      <c r="E204" s="69">
        <f t="shared" si="9"/>
        <v>0</v>
      </c>
      <c r="F204" s="29">
        <v>0</v>
      </c>
      <c r="G204" s="69">
        <f t="shared" si="10"/>
        <v>0</v>
      </c>
      <c r="H204" s="29"/>
      <c r="I204" s="29">
        <v>0</v>
      </c>
    </row>
    <row r="205" spans="1:9" ht="13" hidden="1">
      <c r="A205" s="19" t="s">
        <v>360</v>
      </c>
      <c r="B205" s="58" t="s">
        <v>361</v>
      </c>
      <c r="C205" s="29">
        <f>C206</f>
        <v>0</v>
      </c>
      <c r="D205" s="29">
        <f>D206+D208</f>
        <v>0</v>
      </c>
      <c r="E205" s="69">
        <f t="shared" si="9"/>
        <v>0</v>
      </c>
      <c r="F205" s="29">
        <f>F206+F208</f>
        <v>0</v>
      </c>
      <c r="G205" s="69">
        <f t="shared" si="10"/>
        <v>0</v>
      </c>
      <c r="H205" s="29" t="e">
        <f t="shared" si="11"/>
        <v>#DIV/0!</v>
      </c>
      <c r="I205" s="29">
        <f>I208</f>
        <v>0</v>
      </c>
    </row>
    <row r="206" spans="1:9" ht="39" hidden="1">
      <c r="A206" s="27" t="s">
        <v>362</v>
      </c>
      <c r="B206" s="60" t="s">
        <v>363</v>
      </c>
      <c r="C206" s="29"/>
      <c r="D206" s="29"/>
      <c r="E206" s="69">
        <f t="shared" si="9"/>
        <v>0</v>
      </c>
      <c r="F206" s="29"/>
      <c r="G206" s="69">
        <f t="shared" si="10"/>
        <v>0</v>
      </c>
      <c r="H206" s="29" t="e">
        <f t="shared" si="11"/>
        <v>#DIV/0!</v>
      </c>
      <c r="I206" s="29"/>
    </row>
    <row r="207" spans="1:9" ht="39" hidden="1">
      <c r="A207" s="27" t="s">
        <v>364</v>
      </c>
      <c r="B207" s="60" t="s">
        <v>365</v>
      </c>
      <c r="C207" s="29"/>
      <c r="D207" s="29"/>
      <c r="E207" s="69">
        <f t="shared" si="9"/>
        <v>0</v>
      </c>
      <c r="F207" s="29"/>
      <c r="G207" s="69">
        <f t="shared" si="10"/>
        <v>0</v>
      </c>
      <c r="H207" s="29" t="e">
        <f t="shared" si="11"/>
        <v>#DIV/0!</v>
      </c>
      <c r="I207" s="29"/>
    </row>
    <row r="208" spans="1:9" ht="26" hidden="1">
      <c r="A208" s="27" t="s">
        <v>557</v>
      </c>
      <c r="B208" s="60" t="s">
        <v>558</v>
      </c>
      <c r="C208" s="29">
        <v>0</v>
      </c>
      <c r="D208" s="29"/>
      <c r="E208" s="69"/>
      <c r="F208" s="29"/>
      <c r="G208" s="69"/>
      <c r="H208" s="29" t="e">
        <f t="shared" si="11"/>
        <v>#DIV/0!</v>
      </c>
      <c r="I208" s="29"/>
    </row>
    <row r="209" spans="1:9" s="33" customFormat="1" ht="72" customHeight="1">
      <c r="A209" s="40" t="s">
        <v>366</v>
      </c>
      <c r="B209" s="57" t="s">
        <v>367</v>
      </c>
      <c r="C209" s="42">
        <f>C210+C212+C215+C216+C218+C214+C213</f>
        <v>0</v>
      </c>
      <c r="D209" s="42">
        <f>D210+D212+D215+D216+D218+D214+D213</f>
        <v>20</v>
      </c>
      <c r="E209" s="71">
        <f t="shared" si="9"/>
        <v>20</v>
      </c>
      <c r="F209" s="42">
        <f>F210+F212+F215+F216+F218+F214+F213</f>
        <v>72</v>
      </c>
      <c r="G209" s="71">
        <f t="shared" si="10"/>
        <v>52</v>
      </c>
      <c r="H209" s="42">
        <f t="shared" si="11"/>
        <v>360</v>
      </c>
      <c r="I209" s="42">
        <f>I210+I212+I215+I216+I218+I214+I213</f>
        <v>40</v>
      </c>
    </row>
    <row r="210" spans="1:9" ht="13" hidden="1">
      <c r="A210" s="27" t="s">
        <v>368</v>
      </c>
      <c r="B210" s="60" t="s">
        <v>369</v>
      </c>
      <c r="C210" s="29"/>
      <c r="D210" s="29"/>
      <c r="E210" s="69">
        <f t="shared" si="9"/>
        <v>0</v>
      </c>
      <c r="F210" s="29"/>
      <c r="G210" s="69">
        <f t="shared" si="10"/>
        <v>0</v>
      </c>
      <c r="H210" s="29"/>
      <c r="I210" s="29"/>
    </row>
    <row r="211" spans="1:9" ht="26" hidden="1">
      <c r="A211" s="27" t="s">
        <v>370</v>
      </c>
      <c r="B211" s="60" t="s">
        <v>371</v>
      </c>
      <c r="C211" s="29">
        <v>0</v>
      </c>
      <c r="D211" s="29">
        <v>0</v>
      </c>
      <c r="E211" s="69">
        <f t="shared" si="9"/>
        <v>0</v>
      </c>
      <c r="F211" s="29">
        <v>0</v>
      </c>
      <c r="G211" s="69">
        <f t="shared" si="10"/>
        <v>0</v>
      </c>
      <c r="H211" s="29"/>
      <c r="I211" s="29">
        <v>0</v>
      </c>
    </row>
    <row r="212" spans="1:9" s="26" customFormat="1" ht="44" hidden="1" customHeight="1">
      <c r="A212" s="27" t="s">
        <v>372</v>
      </c>
      <c r="B212" s="60" t="s">
        <v>373</v>
      </c>
      <c r="C212" s="29">
        <v>0</v>
      </c>
      <c r="D212" s="29">
        <v>0</v>
      </c>
      <c r="E212" s="69">
        <f t="shared" si="9"/>
        <v>0</v>
      </c>
      <c r="F212" s="29"/>
      <c r="G212" s="69">
        <f t="shared" si="10"/>
        <v>0</v>
      </c>
      <c r="H212" s="29"/>
      <c r="I212" s="29"/>
    </row>
    <row r="213" spans="1:9" s="26" customFormat="1" ht="43.25" hidden="1" customHeight="1">
      <c r="A213" s="61" t="s">
        <v>374</v>
      </c>
      <c r="B213" s="62" t="s">
        <v>375</v>
      </c>
      <c r="C213" s="29">
        <v>0</v>
      </c>
      <c r="D213" s="29">
        <v>0</v>
      </c>
      <c r="E213" s="69">
        <f t="shared" si="9"/>
        <v>0</v>
      </c>
      <c r="F213" s="29">
        <v>0</v>
      </c>
      <c r="G213" s="69">
        <f t="shared" si="10"/>
        <v>0</v>
      </c>
      <c r="H213" s="29"/>
      <c r="I213" s="29">
        <v>0</v>
      </c>
    </row>
    <row r="214" spans="1:9" ht="45.65" hidden="1" customHeight="1">
      <c r="A214" s="27" t="s">
        <v>376</v>
      </c>
      <c r="B214" s="60" t="s">
        <v>377</v>
      </c>
      <c r="C214" s="29">
        <v>0</v>
      </c>
      <c r="D214" s="29">
        <v>0</v>
      </c>
      <c r="E214" s="69">
        <f t="shared" si="9"/>
        <v>0</v>
      </c>
      <c r="F214" s="29">
        <v>0</v>
      </c>
      <c r="G214" s="69">
        <f t="shared" si="10"/>
        <v>0</v>
      </c>
      <c r="H214" s="29"/>
      <c r="I214" s="29">
        <v>0</v>
      </c>
    </row>
    <row r="215" spans="1:9" ht="42.65" customHeight="1">
      <c r="A215" s="27" t="s">
        <v>378</v>
      </c>
      <c r="B215" s="60" t="s">
        <v>379</v>
      </c>
      <c r="C215" s="29">
        <v>0</v>
      </c>
      <c r="D215" s="29">
        <v>20</v>
      </c>
      <c r="E215" s="69">
        <f t="shared" si="9"/>
        <v>20</v>
      </c>
      <c r="F215" s="29">
        <v>72</v>
      </c>
      <c r="G215" s="69">
        <f t="shared" si="10"/>
        <v>52</v>
      </c>
      <c r="H215" s="29">
        <f t="shared" si="11"/>
        <v>360</v>
      </c>
      <c r="I215" s="29">
        <v>40</v>
      </c>
    </row>
    <row r="216" spans="1:9" ht="13" hidden="1">
      <c r="A216" s="27" t="s">
        <v>380</v>
      </c>
      <c r="B216" s="60" t="s">
        <v>381</v>
      </c>
      <c r="C216" s="29">
        <f>C217</f>
        <v>0</v>
      </c>
      <c r="D216" s="29">
        <f>D217</f>
        <v>0</v>
      </c>
      <c r="E216" s="69">
        <f t="shared" ref="E216:E288" si="13">D216-C216</f>
        <v>0</v>
      </c>
      <c r="F216" s="29">
        <f>F217</f>
        <v>0</v>
      </c>
      <c r="G216" s="69">
        <f t="shared" ref="G216:G288" si="14">F216-D216</f>
        <v>0</v>
      </c>
      <c r="H216" s="29" t="e">
        <f t="shared" si="11"/>
        <v>#DIV/0!</v>
      </c>
      <c r="I216" s="29">
        <f>I217</f>
        <v>0</v>
      </c>
    </row>
    <row r="217" spans="1:9" ht="26" hidden="1">
      <c r="A217" s="27" t="s">
        <v>382</v>
      </c>
      <c r="B217" s="60" t="s">
        <v>383</v>
      </c>
      <c r="C217" s="29"/>
      <c r="D217" s="29"/>
      <c r="E217" s="69">
        <f t="shared" si="13"/>
        <v>0</v>
      </c>
      <c r="F217" s="29"/>
      <c r="G217" s="69">
        <f t="shared" si="14"/>
        <v>0</v>
      </c>
      <c r="H217" s="29" t="e">
        <f t="shared" si="11"/>
        <v>#DIV/0!</v>
      </c>
      <c r="I217" s="29"/>
    </row>
    <row r="218" spans="1:9" ht="13" hidden="1">
      <c r="A218" s="27" t="s">
        <v>384</v>
      </c>
      <c r="B218" s="60" t="s">
        <v>385</v>
      </c>
      <c r="C218" s="29">
        <f>C219</f>
        <v>0</v>
      </c>
      <c r="D218" s="29">
        <f>D219</f>
        <v>0</v>
      </c>
      <c r="E218" s="69">
        <f t="shared" si="13"/>
        <v>0</v>
      </c>
      <c r="F218" s="29">
        <f>F219</f>
        <v>0</v>
      </c>
      <c r="G218" s="69">
        <f t="shared" si="14"/>
        <v>0</v>
      </c>
      <c r="H218" s="29" t="e">
        <f t="shared" si="11"/>
        <v>#DIV/0!</v>
      </c>
      <c r="I218" s="29">
        <f>I219</f>
        <v>0</v>
      </c>
    </row>
    <row r="219" spans="1:9" ht="26" hidden="1">
      <c r="A219" s="27" t="s">
        <v>386</v>
      </c>
      <c r="B219" s="60" t="s">
        <v>387</v>
      </c>
      <c r="C219" s="29"/>
      <c r="D219" s="29"/>
      <c r="E219" s="69">
        <f t="shared" si="13"/>
        <v>0</v>
      </c>
      <c r="F219" s="29"/>
      <c r="G219" s="69">
        <f t="shared" si="14"/>
        <v>0</v>
      </c>
      <c r="H219" s="29" t="e">
        <f t="shared" si="11"/>
        <v>#DIV/0!</v>
      </c>
      <c r="I219" s="29"/>
    </row>
    <row r="220" spans="1:9" s="33" customFormat="1" ht="65">
      <c r="A220" s="40" t="s">
        <v>388</v>
      </c>
      <c r="B220" s="57" t="s">
        <v>389</v>
      </c>
      <c r="C220" s="42">
        <v>0</v>
      </c>
      <c r="D220" s="42">
        <v>37.299999999999997</v>
      </c>
      <c r="E220" s="71">
        <f t="shared" si="13"/>
        <v>37.299999999999997</v>
      </c>
      <c r="F220" s="42">
        <v>58</v>
      </c>
      <c r="G220" s="71">
        <f t="shared" si="14"/>
        <v>20.700000000000003</v>
      </c>
      <c r="H220" s="42">
        <f t="shared" si="11"/>
        <v>155.49597855227884</v>
      </c>
      <c r="I220" s="42">
        <v>57.8</v>
      </c>
    </row>
    <row r="221" spans="1:9" s="33" customFormat="1" ht="26">
      <c r="A221" s="40" t="s">
        <v>390</v>
      </c>
      <c r="B221" s="57" t="s">
        <v>391</v>
      </c>
      <c r="C221" s="42">
        <f>C224+C222</f>
        <v>0</v>
      </c>
      <c r="D221" s="42">
        <f>D224+D222</f>
        <v>112</v>
      </c>
      <c r="E221" s="71">
        <f t="shared" si="13"/>
        <v>112</v>
      </c>
      <c r="F221" s="42">
        <f>F224+F222</f>
        <v>425</v>
      </c>
      <c r="G221" s="71">
        <f t="shared" si="14"/>
        <v>313</v>
      </c>
      <c r="H221" s="42">
        <f t="shared" si="11"/>
        <v>379.46428571428572</v>
      </c>
      <c r="I221" s="42">
        <f>I224+I222</f>
        <v>650</v>
      </c>
    </row>
    <row r="222" spans="1:9" s="30" customFormat="1" ht="26" hidden="1">
      <c r="A222" s="27" t="s">
        <v>392</v>
      </c>
      <c r="B222" s="60" t="s">
        <v>393</v>
      </c>
      <c r="C222" s="29">
        <f>C223</f>
        <v>0</v>
      </c>
      <c r="D222" s="29">
        <f>D223</f>
        <v>0</v>
      </c>
      <c r="E222" s="69">
        <f t="shared" si="13"/>
        <v>0</v>
      </c>
      <c r="F222" s="29">
        <f>F223</f>
        <v>0</v>
      </c>
      <c r="G222" s="69">
        <f t="shared" si="14"/>
        <v>0</v>
      </c>
      <c r="H222" s="29"/>
      <c r="I222" s="29">
        <f>I223</f>
        <v>0</v>
      </c>
    </row>
    <row r="223" spans="1:9" s="30" customFormat="1" ht="57.65" hidden="1" customHeight="1">
      <c r="A223" s="27" t="s">
        <v>394</v>
      </c>
      <c r="B223" s="60" t="s">
        <v>395</v>
      </c>
      <c r="C223" s="29">
        <v>0</v>
      </c>
      <c r="D223" s="29">
        <v>0</v>
      </c>
      <c r="E223" s="69">
        <f t="shared" si="13"/>
        <v>0</v>
      </c>
      <c r="F223" s="29"/>
      <c r="G223" s="69">
        <f t="shared" si="14"/>
        <v>0</v>
      </c>
      <c r="H223" s="29"/>
      <c r="I223" s="29"/>
    </row>
    <row r="224" spans="1:9" s="30" customFormat="1" ht="39">
      <c r="A224" s="27" t="s">
        <v>396</v>
      </c>
      <c r="B224" s="60" t="s">
        <v>397</v>
      </c>
      <c r="C224" s="29">
        <v>0</v>
      </c>
      <c r="D224" s="29">
        <v>112</v>
      </c>
      <c r="E224" s="69">
        <f t="shared" si="13"/>
        <v>112</v>
      </c>
      <c r="F224" s="29">
        <v>425</v>
      </c>
      <c r="G224" s="69">
        <f t="shared" si="14"/>
        <v>313</v>
      </c>
      <c r="H224" s="29">
        <f t="shared" ref="H224" si="15">F224/D224*100</f>
        <v>379.46428571428572</v>
      </c>
      <c r="I224" s="29">
        <f>150+500</f>
        <v>650</v>
      </c>
    </row>
    <row r="225" spans="1:9" s="33" customFormat="1" ht="44" customHeight="1">
      <c r="A225" s="40" t="s">
        <v>398</v>
      </c>
      <c r="B225" s="57" t="s">
        <v>399</v>
      </c>
      <c r="C225" s="42">
        <f>SUM(C226:C227)</f>
        <v>0</v>
      </c>
      <c r="D225" s="42">
        <f>SUM(D226:D227)</f>
        <v>0</v>
      </c>
      <c r="E225" s="71">
        <f t="shared" si="13"/>
        <v>0</v>
      </c>
      <c r="F225" s="42">
        <f>SUM(F226:F227)</f>
        <v>36.799999999999997</v>
      </c>
      <c r="G225" s="71">
        <f t="shared" si="14"/>
        <v>36.799999999999997</v>
      </c>
      <c r="H225" s="42"/>
      <c r="I225" s="42">
        <f>SUM(I226:I227)</f>
        <v>0</v>
      </c>
    </row>
    <row r="226" spans="1:9" s="33" customFormat="1" ht="44" hidden="1" customHeight="1">
      <c r="A226" s="27" t="s">
        <v>400</v>
      </c>
      <c r="B226" s="60" t="s">
        <v>401</v>
      </c>
      <c r="C226" s="29">
        <v>0</v>
      </c>
      <c r="D226" s="29">
        <v>0</v>
      </c>
      <c r="E226" s="69">
        <f t="shared" si="13"/>
        <v>0</v>
      </c>
      <c r="F226" s="29">
        <v>0</v>
      </c>
      <c r="G226" s="69">
        <f t="shared" si="14"/>
        <v>0</v>
      </c>
      <c r="H226" s="29" t="e">
        <f t="shared" ref="H226:H310" si="16">F226/D226*100</f>
        <v>#DIV/0!</v>
      </c>
      <c r="I226" s="29">
        <v>0</v>
      </c>
    </row>
    <row r="227" spans="1:9" ht="71" customHeight="1">
      <c r="A227" s="27" t="s">
        <v>402</v>
      </c>
      <c r="B227" s="60" t="s">
        <v>403</v>
      </c>
      <c r="C227" s="29">
        <v>0</v>
      </c>
      <c r="D227" s="29">
        <v>0</v>
      </c>
      <c r="E227" s="69">
        <f t="shared" si="13"/>
        <v>0</v>
      </c>
      <c r="F227" s="29">
        <v>36.799999999999997</v>
      </c>
      <c r="G227" s="69">
        <f t="shared" si="14"/>
        <v>36.799999999999997</v>
      </c>
      <c r="H227" s="29"/>
      <c r="I227" s="29">
        <v>0</v>
      </c>
    </row>
    <row r="228" spans="1:9" s="33" customFormat="1" ht="13">
      <c r="A228" s="40" t="s">
        <v>404</v>
      </c>
      <c r="B228" s="57" t="s">
        <v>405</v>
      </c>
      <c r="C228" s="42">
        <f>C229+C230</f>
        <v>0</v>
      </c>
      <c r="D228" s="42">
        <f>D229+D230</f>
        <v>45</v>
      </c>
      <c r="E228" s="71">
        <f t="shared" si="13"/>
        <v>45</v>
      </c>
      <c r="F228" s="42">
        <f>F229+F230</f>
        <v>165.6</v>
      </c>
      <c r="G228" s="71">
        <f t="shared" si="14"/>
        <v>120.6</v>
      </c>
      <c r="H228" s="42">
        <f t="shared" ref="H228" si="17">F228/D228*100</f>
        <v>368</v>
      </c>
      <c r="I228" s="42">
        <f>I229+I230</f>
        <v>56.7</v>
      </c>
    </row>
    <row r="229" spans="1:9" ht="26">
      <c r="A229" s="27" t="s">
        <v>406</v>
      </c>
      <c r="B229" s="60" t="s">
        <v>407</v>
      </c>
      <c r="C229" s="29">
        <v>0</v>
      </c>
      <c r="D229" s="29">
        <v>45</v>
      </c>
      <c r="E229" s="69">
        <f t="shared" si="13"/>
        <v>45</v>
      </c>
      <c r="F229" s="29">
        <v>165.6</v>
      </c>
      <c r="G229" s="69">
        <f t="shared" si="14"/>
        <v>120.6</v>
      </c>
      <c r="H229" s="29">
        <f t="shared" ref="H229" si="18">F229/D229*100</f>
        <v>368</v>
      </c>
      <c r="I229" s="29">
        <v>56.7</v>
      </c>
    </row>
    <row r="230" spans="1:9" ht="52" hidden="1">
      <c r="A230" s="27" t="s">
        <v>408</v>
      </c>
      <c r="B230" s="60" t="s">
        <v>409</v>
      </c>
      <c r="C230" s="29"/>
      <c r="D230" s="29"/>
      <c r="E230" s="69">
        <f t="shared" si="13"/>
        <v>0</v>
      </c>
      <c r="F230" s="29"/>
      <c r="G230" s="69">
        <f t="shared" si="14"/>
        <v>0</v>
      </c>
      <c r="H230" s="29" t="e">
        <f t="shared" si="16"/>
        <v>#DIV/0!</v>
      </c>
      <c r="I230" s="29"/>
    </row>
    <row r="231" spans="1:9" ht="39">
      <c r="A231" s="40" t="s">
        <v>410</v>
      </c>
      <c r="B231" s="57" t="s">
        <v>411</v>
      </c>
      <c r="C231" s="42">
        <f>C232</f>
        <v>748.8</v>
      </c>
      <c r="D231" s="42">
        <f>D232</f>
        <v>748.8</v>
      </c>
      <c r="E231" s="71">
        <f t="shared" si="13"/>
        <v>0</v>
      </c>
      <c r="F231" s="42">
        <f>F232</f>
        <v>316.10000000000002</v>
      </c>
      <c r="G231" s="71">
        <f t="shared" si="14"/>
        <v>-432.69999999999993</v>
      </c>
      <c r="H231" s="42">
        <f t="shared" si="16"/>
        <v>42.214209401709404</v>
      </c>
      <c r="I231" s="42">
        <f>I232</f>
        <v>1029.5999999999999</v>
      </c>
    </row>
    <row r="232" spans="1:9" ht="43.25" customHeight="1">
      <c r="A232" s="27" t="s">
        <v>412</v>
      </c>
      <c r="B232" s="60" t="s">
        <v>413</v>
      </c>
      <c r="C232" s="29">
        <v>748.8</v>
      </c>
      <c r="D232" s="29">
        <v>748.8</v>
      </c>
      <c r="E232" s="69">
        <f t="shared" si="13"/>
        <v>0</v>
      </c>
      <c r="F232" s="29">
        <v>316.10000000000002</v>
      </c>
      <c r="G232" s="69">
        <f t="shared" si="14"/>
        <v>-432.69999999999993</v>
      </c>
      <c r="H232" s="29">
        <f t="shared" si="16"/>
        <v>42.214209401709404</v>
      </c>
      <c r="I232" s="29">
        <v>1029.5999999999999</v>
      </c>
    </row>
    <row r="233" spans="1:9" s="33" customFormat="1" ht="39">
      <c r="A233" s="40" t="s">
        <v>414</v>
      </c>
      <c r="B233" s="57" t="s">
        <v>415</v>
      </c>
      <c r="C233" s="42">
        <f>C234+C235</f>
        <v>0</v>
      </c>
      <c r="D233" s="42">
        <f>D234+D235</f>
        <v>169.1</v>
      </c>
      <c r="E233" s="71">
        <f t="shared" si="13"/>
        <v>169.1</v>
      </c>
      <c r="F233" s="42">
        <f>F234+F235</f>
        <v>492.1</v>
      </c>
      <c r="G233" s="71">
        <f t="shared" si="14"/>
        <v>323</v>
      </c>
      <c r="H233" s="42">
        <f t="shared" si="16"/>
        <v>291.01123595505618</v>
      </c>
      <c r="I233" s="42">
        <f>I234+I235</f>
        <v>769.1</v>
      </c>
    </row>
    <row r="234" spans="1:9" s="33" customFormat="1" ht="39">
      <c r="A234" s="27" t="s">
        <v>414</v>
      </c>
      <c r="B234" s="60" t="s">
        <v>416</v>
      </c>
      <c r="C234" s="29">
        <v>0</v>
      </c>
      <c r="D234" s="29">
        <v>0</v>
      </c>
      <c r="E234" s="69">
        <f t="shared" si="13"/>
        <v>0</v>
      </c>
      <c r="F234" s="29">
        <v>8.1</v>
      </c>
      <c r="G234" s="69">
        <f t="shared" si="14"/>
        <v>8.1</v>
      </c>
      <c r="H234" s="42"/>
      <c r="I234" s="29">
        <v>0</v>
      </c>
    </row>
    <row r="235" spans="1:9" s="33" customFormat="1" ht="65">
      <c r="A235" s="27" t="s">
        <v>417</v>
      </c>
      <c r="B235" s="60" t="s">
        <v>418</v>
      </c>
      <c r="C235" s="29">
        <v>0</v>
      </c>
      <c r="D235" s="29">
        <v>169.1</v>
      </c>
      <c r="E235" s="69">
        <f t="shared" si="13"/>
        <v>169.1</v>
      </c>
      <c r="F235" s="29">
        <v>484</v>
      </c>
      <c r="G235" s="69">
        <f t="shared" si="14"/>
        <v>314.89999999999998</v>
      </c>
      <c r="H235" s="29">
        <f t="shared" ref="H235:H237" si="19">F235/D235*100</f>
        <v>286.22117090479009</v>
      </c>
      <c r="I235" s="29">
        <f>169.1+600</f>
        <v>769.1</v>
      </c>
    </row>
    <row r="236" spans="1:9" s="33" customFormat="1" ht="26">
      <c r="A236" s="40" t="s">
        <v>679</v>
      </c>
      <c r="B236" s="57" t="s">
        <v>680</v>
      </c>
      <c r="C236" s="42">
        <v>0</v>
      </c>
      <c r="D236" s="42">
        <v>566</v>
      </c>
      <c r="E236" s="71">
        <f t="shared" si="13"/>
        <v>566</v>
      </c>
      <c r="F236" s="42">
        <v>988.8</v>
      </c>
      <c r="G236" s="71">
        <f t="shared" si="14"/>
        <v>422.79999999999995</v>
      </c>
      <c r="H236" s="42">
        <f t="shared" si="19"/>
        <v>174.69964664310953</v>
      </c>
      <c r="I236" s="42">
        <v>825</v>
      </c>
    </row>
    <row r="237" spans="1:9" s="33" customFormat="1" ht="53.4" customHeight="1">
      <c r="A237" s="27" t="s">
        <v>419</v>
      </c>
      <c r="B237" s="60" t="s">
        <v>681</v>
      </c>
      <c r="C237" s="29">
        <v>0</v>
      </c>
      <c r="D237" s="29">
        <v>566</v>
      </c>
      <c r="E237" s="69">
        <f t="shared" si="13"/>
        <v>566</v>
      </c>
      <c r="F237" s="29">
        <v>988.8</v>
      </c>
      <c r="G237" s="69">
        <f t="shared" si="14"/>
        <v>422.79999999999995</v>
      </c>
      <c r="H237" s="29">
        <f t="shared" si="19"/>
        <v>174.69964664310953</v>
      </c>
      <c r="I237" s="29">
        <v>825</v>
      </c>
    </row>
    <row r="238" spans="1:9" s="33" customFormat="1" ht="52">
      <c r="A238" s="40" t="s">
        <v>420</v>
      </c>
      <c r="B238" s="57" t="s">
        <v>421</v>
      </c>
      <c r="C238" s="42">
        <f>C239</f>
        <v>0</v>
      </c>
      <c r="D238" s="42">
        <f>D239</f>
        <v>0</v>
      </c>
      <c r="E238" s="71">
        <f t="shared" si="13"/>
        <v>0</v>
      </c>
      <c r="F238" s="42">
        <f>F239</f>
        <v>22.4</v>
      </c>
      <c r="G238" s="71">
        <f t="shared" si="14"/>
        <v>22.4</v>
      </c>
      <c r="H238" s="42"/>
      <c r="I238" s="42">
        <f>I239</f>
        <v>1121.5</v>
      </c>
    </row>
    <row r="239" spans="1:9" s="30" customFormat="1" ht="52">
      <c r="A239" s="27" t="s">
        <v>422</v>
      </c>
      <c r="B239" s="60" t="s">
        <v>423</v>
      </c>
      <c r="C239" s="29">
        <v>0</v>
      </c>
      <c r="D239" s="29">
        <v>0</v>
      </c>
      <c r="E239" s="69">
        <f t="shared" si="13"/>
        <v>0</v>
      </c>
      <c r="F239" s="29">
        <v>22.4</v>
      </c>
      <c r="G239" s="69">
        <f t="shared" si="14"/>
        <v>22.4</v>
      </c>
      <c r="H239" s="29"/>
      <c r="I239" s="29">
        <v>1121.5</v>
      </c>
    </row>
    <row r="240" spans="1:9" s="33" customFormat="1" ht="26">
      <c r="A240" s="40" t="s">
        <v>424</v>
      </c>
      <c r="B240" s="57" t="s">
        <v>425</v>
      </c>
      <c r="C240" s="42">
        <f>C241</f>
        <v>323.10000000000002</v>
      </c>
      <c r="D240" s="42">
        <f>D241</f>
        <v>643.5</v>
      </c>
      <c r="E240" s="71">
        <f t="shared" si="13"/>
        <v>320.39999999999998</v>
      </c>
      <c r="F240" s="42">
        <f>F241</f>
        <v>1030.3</v>
      </c>
      <c r="G240" s="71">
        <f t="shared" si="14"/>
        <v>386.79999999999995</v>
      </c>
      <c r="H240" s="42">
        <f t="shared" si="16"/>
        <v>160.10878010878008</v>
      </c>
      <c r="I240" s="42">
        <f>I241</f>
        <v>1169.3</v>
      </c>
    </row>
    <row r="241" spans="1:9" s="30" customFormat="1" ht="39">
      <c r="A241" s="27" t="s">
        <v>426</v>
      </c>
      <c r="B241" s="60" t="s">
        <v>427</v>
      </c>
      <c r="C241" s="29">
        <v>323.10000000000002</v>
      </c>
      <c r="D241" s="29">
        <v>643.5</v>
      </c>
      <c r="E241" s="69">
        <f t="shared" si="13"/>
        <v>320.39999999999998</v>
      </c>
      <c r="F241" s="29">
        <v>1030.3</v>
      </c>
      <c r="G241" s="69">
        <f t="shared" si="14"/>
        <v>386.79999999999995</v>
      </c>
      <c r="H241" s="29">
        <f t="shared" si="16"/>
        <v>160.10878010878008</v>
      </c>
      <c r="I241" s="29">
        <f>665.8+503.5</f>
        <v>1169.3</v>
      </c>
    </row>
    <row r="242" spans="1:9" s="33" customFormat="1" ht="26">
      <c r="A242" s="40" t="s">
        <v>428</v>
      </c>
      <c r="B242" s="57" t="s">
        <v>429</v>
      </c>
      <c r="C242" s="42">
        <f>SUM(C243:C244)</f>
        <v>264</v>
      </c>
      <c r="D242" s="42">
        <f>SUM(D243:D244)</f>
        <v>3138.5</v>
      </c>
      <c r="E242" s="71">
        <f t="shared" si="13"/>
        <v>2874.5</v>
      </c>
      <c r="F242" s="42">
        <f>SUM(F243:F244)</f>
        <v>5374.2000000000007</v>
      </c>
      <c r="G242" s="71">
        <f t="shared" si="14"/>
        <v>2235.7000000000007</v>
      </c>
      <c r="H242" s="42">
        <f t="shared" si="16"/>
        <v>171.2346662418353</v>
      </c>
      <c r="I242" s="42">
        <f>SUM(I243:I244)</f>
        <v>9589.2000000000007</v>
      </c>
    </row>
    <row r="243" spans="1:9" ht="26">
      <c r="A243" s="27" t="s">
        <v>430</v>
      </c>
      <c r="B243" s="60" t="s">
        <v>431</v>
      </c>
      <c r="C243" s="29">
        <v>264</v>
      </c>
      <c r="D243" s="29">
        <v>1119</v>
      </c>
      <c r="E243" s="69">
        <f t="shared" si="13"/>
        <v>855</v>
      </c>
      <c r="F243" s="29">
        <v>2289.4</v>
      </c>
      <c r="G243" s="69">
        <f t="shared" si="14"/>
        <v>1170.4000000000001</v>
      </c>
      <c r="H243" s="29">
        <f t="shared" si="16"/>
        <v>204.59338695263628</v>
      </c>
      <c r="I243" s="29">
        <f>1364.1+1400+1020.1</f>
        <v>3784.2</v>
      </c>
    </row>
    <row r="244" spans="1:9" ht="57" customHeight="1">
      <c r="A244" s="27" t="s">
        <v>432</v>
      </c>
      <c r="B244" s="60" t="s">
        <v>433</v>
      </c>
      <c r="C244" s="29">
        <v>0</v>
      </c>
      <c r="D244" s="29">
        <v>2019.5</v>
      </c>
      <c r="E244" s="69">
        <f t="shared" si="13"/>
        <v>2019.5</v>
      </c>
      <c r="F244" s="29">
        <v>3084.8</v>
      </c>
      <c r="G244" s="69">
        <f t="shared" si="14"/>
        <v>1065.3000000000002</v>
      </c>
      <c r="H244" s="29">
        <f t="shared" si="16"/>
        <v>152.75068086159942</v>
      </c>
      <c r="I244" s="29">
        <f>5383-1400+1822</f>
        <v>5805</v>
      </c>
    </row>
    <row r="245" spans="1:9" ht="32" hidden="1" customHeight="1">
      <c r="A245" s="27" t="s">
        <v>434</v>
      </c>
      <c r="B245" s="60" t="s">
        <v>435</v>
      </c>
      <c r="C245" s="29">
        <v>0</v>
      </c>
      <c r="D245" s="29">
        <v>0</v>
      </c>
      <c r="E245" s="69">
        <f t="shared" si="13"/>
        <v>0</v>
      </c>
      <c r="F245" s="29">
        <v>0</v>
      </c>
      <c r="G245" s="69">
        <f t="shared" si="14"/>
        <v>0</v>
      </c>
      <c r="H245" s="29"/>
      <c r="I245" s="29">
        <v>0</v>
      </c>
    </row>
    <row r="246" spans="1:9" ht="13">
      <c r="A246" s="12" t="s">
        <v>436</v>
      </c>
      <c r="B246" s="13" t="s">
        <v>437</v>
      </c>
      <c r="C246" s="14">
        <f>C247+C249</f>
        <v>1087.5999999999999</v>
      </c>
      <c r="D246" s="14">
        <f>D247+D249</f>
        <v>19787.599999999999</v>
      </c>
      <c r="E246" s="66">
        <f t="shared" si="13"/>
        <v>18700</v>
      </c>
      <c r="F246" s="14">
        <f>F247+F249</f>
        <v>20582.5</v>
      </c>
      <c r="G246" s="66">
        <f t="shared" si="14"/>
        <v>794.90000000000146</v>
      </c>
      <c r="H246" s="14">
        <f t="shared" si="16"/>
        <v>104.01716226323556</v>
      </c>
      <c r="I246" s="14">
        <f>I247+I249</f>
        <v>33950.199999999997</v>
      </c>
    </row>
    <row r="247" spans="1:9" s="33" customFormat="1" ht="13">
      <c r="A247" s="12" t="s">
        <v>438</v>
      </c>
      <c r="B247" s="13" t="s">
        <v>439</v>
      </c>
      <c r="C247" s="14">
        <f>C248</f>
        <v>0</v>
      </c>
      <c r="D247" s="14">
        <f>D248</f>
        <v>0</v>
      </c>
      <c r="E247" s="66">
        <f t="shared" si="13"/>
        <v>0</v>
      </c>
      <c r="F247" s="14">
        <f>F248</f>
        <v>83.1</v>
      </c>
      <c r="G247" s="66">
        <f t="shared" si="14"/>
        <v>83.1</v>
      </c>
      <c r="H247" s="14"/>
      <c r="I247" s="14">
        <f>I248</f>
        <v>0</v>
      </c>
    </row>
    <row r="248" spans="1:9" ht="13">
      <c r="A248" s="22" t="s">
        <v>440</v>
      </c>
      <c r="B248" s="23" t="s">
        <v>441</v>
      </c>
      <c r="C248" s="24">
        <v>0</v>
      </c>
      <c r="D248" s="24">
        <v>0</v>
      </c>
      <c r="E248" s="68">
        <f t="shared" si="13"/>
        <v>0</v>
      </c>
      <c r="F248" s="24">
        <v>83.1</v>
      </c>
      <c r="G248" s="68">
        <f t="shared" si="14"/>
        <v>83.1</v>
      </c>
      <c r="H248" s="24"/>
      <c r="I248" s="24">
        <v>0</v>
      </c>
    </row>
    <row r="249" spans="1:9" s="33" customFormat="1" ht="13">
      <c r="A249" s="12" t="s">
        <v>442</v>
      </c>
      <c r="B249" s="13" t="s">
        <v>443</v>
      </c>
      <c r="C249" s="14">
        <f>C250</f>
        <v>1087.5999999999999</v>
      </c>
      <c r="D249" s="14">
        <f>D250</f>
        <v>19787.599999999999</v>
      </c>
      <c r="E249" s="66">
        <f t="shared" si="13"/>
        <v>18700</v>
      </c>
      <c r="F249" s="14">
        <f>F250</f>
        <v>20499.400000000001</v>
      </c>
      <c r="G249" s="66">
        <f t="shared" si="14"/>
        <v>711.80000000000291</v>
      </c>
      <c r="H249" s="14">
        <f t="shared" si="16"/>
        <v>103.59720228830179</v>
      </c>
      <c r="I249" s="14">
        <f>I250</f>
        <v>33950.199999999997</v>
      </c>
    </row>
    <row r="250" spans="1:9" ht="13">
      <c r="A250" s="22" t="s">
        <v>444</v>
      </c>
      <c r="B250" s="23" t="s">
        <v>445</v>
      </c>
      <c r="C250" s="24">
        <v>1087.5999999999999</v>
      </c>
      <c r="D250" s="24">
        <v>19787.599999999999</v>
      </c>
      <c r="E250" s="68">
        <f t="shared" si="13"/>
        <v>18700</v>
      </c>
      <c r="F250" s="24">
        <v>20499.400000000001</v>
      </c>
      <c r="G250" s="68">
        <f t="shared" si="14"/>
        <v>711.80000000000291</v>
      </c>
      <c r="H250" s="24">
        <f t="shared" si="16"/>
        <v>103.59720228830179</v>
      </c>
      <c r="I250" s="24">
        <f>24281.8+9668.4</f>
        <v>33950.199999999997</v>
      </c>
    </row>
    <row r="251" spans="1:9" ht="13">
      <c r="A251" s="12" t="s">
        <v>446</v>
      </c>
      <c r="B251" s="17" t="s">
        <v>447</v>
      </c>
      <c r="C251" s="14">
        <f>C252+C334+C345+C339</f>
        <v>1479087.3</v>
      </c>
      <c r="D251" s="14">
        <f>D252+D334+D345+D339</f>
        <v>2041811</v>
      </c>
      <c r="E251" s="66">
        <f t="shared" si="13"/>
        <v>562723.69999999995</v>
      </c>
      <c r="F251" s="14">
        <f>F252+F334+F345+F339</f>
        <v>30257.09999999986</v>
      </c>
      <c r="G251" s="66">
        <f t="shared" si="14"/>
        <v>-2011553.9000000001</v>
      </c>
      <c r="H251" s="14">
        <f t="shared" si="16"/>
        <v>1.4818756486276086</v>
      </c>
      <c r="I251" s="14">
        <f>I252+I334+I345+I339</f>
        <v>4188878.2000000011</v>
      </c>
    </row>
    <row r="252" spans="1:9" ht="26">
      <c r="A252" s="44" t="s">
        <v>448</v>
      </c>
      <c r="B252" s="13" t="s">
        <v>449</v>
      </c>
      <c r="C252" s="14">
        <f>C253+C258+C310+C327</f>
        <v>1479087.3</v>
      </c>
      <c r="D252" s="14">
        <f>D253+D258+D310+D327</f>
        <v>1017551.2999999999</v>
      </c>
      <c r="E252" s="66">
        <f t="shared" si="13"/>
        <v>-461536.00000000012</v>
      </c>
      <c r="F252" s="14">
        <f>F253+F258+F310+F327</f>
        <v>973810.2</v>
      </c>
      <c r="G252" s="66">
        <f t="shared" si="14"/>
        <v>-43741.099999999977</v>
      </c>
      <c r="H252" s="14">
        <f t="shared" si="16"/>
        <v>95.7013371217746</v>
      </c>
      <c r="I252" s="14">
        <f>I253+I258+I310+I327</f>
        <v>4997706.8000000007</v>
      </c>
    </row>
    <row r="253" spans="1:9" s="33" customFormat="1" ht="17" customHeight="1">
      <c r="A253" s="16" t="s">
        <v>604</v>
      </c>
      <c r="B253" s="17" t="s">
        <v>450</v>
      </c>
      <c r="C253" s="14">
        <f>C254+C256</f>
        <v>66645.3</v>
      </c>
      <c r="D253" s="14">
        <f>D254+D256</f>
        <v>66645.3</v>
      </c>
      <c r="E253" s="66">
        <f t="shared" si="13"/>
        <v>0</v>
      </c>
      <c r="F253" s="14">
        <f>F254+F256</f>
        <v>66645.3</v>
      </c>
      <c r="G253" s="66">
        <f t="shared" si="14"/>
        <v>0</v>
      </c>
      <c r="H253" s="14">
        <f t="shared" si="16"/>
        <v>100</v>
      </c>
      <c r="I253" s="14">
        <f>I254+I256</f>
        <v>125931.6</v>
      </c>
    </row>
    <row r="254" spans="1:9" s="26" customFormat="1" ht="13">
      <c r="A254" s="48" t="s">
        <v>605</v>
      </c>
      <c r="B254" s="38" t="s">
        <v>451</v>
      </c>
      <c r="C254" s="25">
        <f>C255</f>
        <v>66645.3</v>
      </c>
      <c r="D254" s="25">
        <f>D255</f>
        <v>66645.3</v>
      </c>
      <c r="E254" s="70">
        <f t="shared" si="13"/>
        <v>0</v>
      </c>
      <c r="F254" s="25">
        <f>F255</f>
        <v>66645.3</v>
      </c>
      <c r="G254" s="70">
        <f t="shared" si="14"/>
        <v>0</v>
      </c>
      <c r="H254" s="25">
        <f t="shared" si="16"/>
        <v>100</v>
      </c>
      <c r="I254" s="25">
        <f>I255</f>
        <v>125931.6</v>
      </c>
    </row>
    <row r="255" spans="1:9" ht="13">
      <c r="A255" s="59" t="s">
        <v>606</v>
      </c>
      <c r="B255" s="23" t="s">
        <v>452</v>
      </c>
      <c r="C255" s="24">
        <v>66645.3</v>
      </c>
      <c r="D255" s="24">
        <v>66645.3</v>
      </c>
      <c r="E255" s="68">
        <f t="shared" si="13"/>
        <v>0</v>
      </c>
      <c r="F255" s="24">
        <v>66645.3</v>
      </c>
      <c r="G255" s="68">
        <f t="shared" si="14"/>
        <v>0</v>
      </c>
      <c r="H255" s="24">
        <f t="shared" si="16"/>
        <v>100</v>
      </c>
      <c r="I255" s="24">
        <v>125931.6</v>
      </c>
    </row>
    <row r="256" spans="1:9" s="26" customFormat="1" ht="13" hidden="1">
      <c r="A256" s="54" t="s">
        <v>453</v>
      </c>
      <c r="B256" s="38" t="s">
        <v>454</v>
      </c>
      <c r="C256" s="25">
        <f>C257</f>
        <v>0</v>
      </c>
      <c r="D256" s="25">
        <f>D257</f>
        <v>0</v>
      </c>
      <c r="E256" s="70">
        <f t="shared" si="13"/>
        <v>0</v>
      </c>
      <c r="F256" s="25">
        <f>F257</f>
        <v>0</v>
      </c>
      <c r="G256" s="70">
        <f t="shared" si="14"/>
        <v>0</v>
      </c>
      <c r="H256" s="25" t="e">
        <f t="shared" si="16"/>
        <v>#DIV/0!</v>
      </c>
      <c r="I256" s="25">
        <f>I257</f>
        <v>0</v>
      </c>
    </row>
    <row r="257" spans="1:9" ht="13" hidden="1">
      <c r="A257" s="47" t="s">
        <v>455</v>
      </c>
      <c r="B257" s="23" t="s">
        <v>456</v>
      </c>
      <c r="C257" s="24"/>
      <c r="D257" s="24"/>
      <c r="E257" s="68">
        <f t="shared" si="13"/>
        <v>0</v>
      </c>
      <c r="F257" s="24"/>
      <c r="G257" s="68">
        <f t="shared" si="14"/>
        <v>0</v>
      </c>
      <c r="H257" s="24" t="e">
        <f t="shared" si="16"/>
        <v>#DIV/0!</v>
      </c>
      <c r="I257" s="24"/>
    </row>
    <row r="258" spans="1:9" s="33" customFormat="1" ht="27.65" customHeight="1">
      <c r="A258" s="16" t="s">
        <v>607</v>
      </c>
      <c r="B258" s="17" t="s">
        <v>457</v>
      </c>
      <c r="C258" s="14">
        <f>C259+C308+C263+C267+C272+C261+C278+C269+C276+C288+C280+C306</f>
        <v>82584.5</v>
      </c>
      <c r="D258" s="14">
        <f>D259+D308+D263+D267+D272+D261+D278+D269+D276+D288+D280+D294+D302+D304+D282+D300+D306+D265+D298</f>
        <v>158621.70000000001</v>
      </c>
      <c r="E258" s="66">
        <f t="shared" si="13"/>
        <v>76037.200000000012</v>
      </c>
      <c r="F258" s="14">
        <f>F259+F308+F263+F267+F272+F261+F278+F269+F276+F288+F280+F294+F302+F304+F282+F300+F306+F265+F298</f>
        <v>114914.5</v>
      </c>
      <c r="G258" s="66">
        <f t="shared" si="14"/>
        <v>-43707.200000000012</v>
      </c>
      <c r="H258" s="14">
        <f t="shared" si="16"/>
        <v>72.445636378881318</v>
      </c>
      <c r="I258" s="14">
        <f>I259+I308+I263+I267+I272+I261+I278+I269+I276+I288+I280+I294+I302+I304+I282+I296+I300+I306+I265+I298+I284+I286+I292</f>
        <v>1504999.5000000002</v>
      </c>
    </row>
    <row r="259" spans="1:9" s="26" customFormat="1" ht="26" hidden="1">
      <c r="A259" s="48" t="s">
        <v>458</v>
      </c>
      <c r="B259" s="38" t="s">
        <v>459</v>
      </c>
      <c r="C259" s="21">
        <f>C260</f>
        <v>0</v>
      </c>
      <c r="D259" s="21">
        <f>D260</f>
        <v>0</v>
      </c>
      <c r="E259" s="67">
        <f t="shared" si="13"/>
        <v>0</v>
      </c>
      <c r="F259" s="21">
        <f>F260</f>
        <v>0</v>
      </c>
      <c r="G259" s="67">
        <f t="shared" si="14"/>
        <v>0</v>
      </c>
      <c r="H259" s="14" t="e">
        <f t="shared" si="16"/>
        <v>#DIV/0!</v>
      </c>
      <c r="I259" s="21">
        <f>I260</f>
        <v>0</v>
      </c>
    </row>
    <row r="260" spans="1:9" ht="26" hidden="1">
      <c r="A260" s="59" t="s">
        <v>460</v>
      </c>
      <c r="B260" s="23" t="s">
        <v>461</v>
      </c>
      <c r="C260" s="29">
        <v>0</v>
      </c>
      <c r="D260" s="29">
        <v>0</v>
      </c>
      <c r="E260" s="69">
        <f t="shared" si="13"/>
        <v>0</v>
      </c>
      <c r="F260" s="29">
        <v>0</v>
      </c>
      <c r="G260" s="69">
        <f t="shared" si="14"/>
        <v>0</v>
      </c>
      <c r="H260" s="14" t="e">
        <f t="shared" si="16"/>
        <v>#DIV/0!</v>
      </c>
      <c r="I260" s="29">
        <v>0</v>
      </c>
    </row>
    <row r="261" spans="1:9" s="26" customFormat="1" ht="15.65" hidden="1" customHeight="1">
      <c r="A261" s="48" t="s">
        <v>462</v>
      </c>
      <c r="B261" s="58" t="s">
        <v>463</v>
      </c>
      <c r="C261" s="21">
        <f>C262</f>
        <v>0</v>
      </c>
      <c r="D261" s="21">
        <f>D262</f>
        <v>0</v>
      </c>
      <c r="E261" s="67">
        <f t="shared" si="13"/>
        <v>0</v>
      </c>
      <c r="F261" s="21">
        <f>F262</f>
        <v>0</v>
      </c>
      <c r="G261" s="67">
        <f t="shared" si="14"/>
        <v>0</v>
      </c>
      <c r="H261" s="14" t="e">
        <f t="shared" si="16"/>
        <v>#DIV/0!</v>
      </c>
      <c r="I261" s="21">
        <f>I262</f>
        <v>0</v>
      </c>
    </row>
    <row r="262" spans="1:9" ht="19.25" hidden="1" customHeight="1">
      <c r="A262" s="59" t="s">
        <v>464</v>
      </c>
      <c r="B262" s="60" t="s">
        <v>465</v>
      </c>
      <c r="C262" s="29">
        <v>0</v>
      </c>
      <c r="D262" s="29">
        <v>0</v>
      </c>
      <c r="E262" s="69">
        <f t="shared" si="13"/>
        <v>0</v>
      </c>
      <c r="F262" s="29">
        <v>0</v>
      </c>
      <c r="G262" s="69">
        <f t="shared" si="14"/>
        <v>0</v>
      </c>
      <c r="H262" s="14" t="e">
        <f t="shared" si="16"/>
        <v>#DIV/0!</v>
      </c>
      <c r="I262" s="29">
        <v>0</v>
      </c>
    </row>
    <row r="263" spans="1:9" s="26" customFormat="1" ht="30" customHeight="1">
      <c r="A263" s="48" t="s">
        <v>671</v>
      </c>
      <c r="B263" s="58" t="s">
        <v>466</v>
      </c>
      <c r="C263" s="21">
        <f>C264</f>
        <v>0</v>
      </c>
      <c r="D263" s="21">
        <f>D264</f>
        <v>0</v>
      </c>
      <c r="E263" s="67">
        <f t="shared" si="13"/>
        <v>0</v>
      </c>
      <c r="F263" s="21">
        <f>F264</f>
        <v>0</v>
      </c>
      <c r="G263" s="67">
        <f t="shared" si="14"/>
        <v>0</v>
      </c>
      <c r="H263" s="21"/>
      <c r="I263" s="21">
        <f>I264</f>
        <v>29450</v>
      </c>
    </row>
    <row r="264" spans="1:9" ht="30" customHeight="1">
      <c r="A264" s="59" t="s">
        <v>672</v>
      </c>
      <c r="B264" s="60" t="s">
        <v>467</v>
      </c>
      <c r="C264" s="29">
        <v>0</v>
      </c>
      <c r="D264" s="29">
        <v>0</v>
      </c>
      <c r="E264" s="69">
        <f t="shared" si="13"/>
        <v>0</v>
      </c>
      <c r="F264" s="29">
        <v>0</v>
      </c>
      <c r="G264" s="69">
        <f t="shared" si="14"/>
        <v>0</v>
      </c>
      <c r="H264" s="29"/>
      <c r="I264" s="29">
        <v>29450</v>
      </c>
    </row>
    <row r="265" spans="1:9" ht="70.75" customHeight="1">
      <c r="A265" s="48" t="s">
        <v>656</v>
      </c>
      <c r="B265" s="58" t="s">
        <v>655</v>
      </c>
      <c r="C265" s="21"/>
      <c r="D265" s="21">
        <f>D266</f>
        <v>20395.7</v>
      </c>
      <c r="E265" s="67"/>
      <c r="F265" s="21">
        <f>F266</f>
        <v>20395.7</v>
      </c>
      <c r="G265" s="67"/>
      <c r="H265" s="21">
        <f t="shared" si="16"/>
        <v>100</v>
      </c>
      <c r="I265" s="21">
        <f>I266</f>
        <v>67985.600000000006</v>
      </c>
    </row>
    <row r="266" spans="1:9" ht="65">
      <c r="A266" s="59" t="s">
        <v>658</v>
      </c>
      <c r="B266" s="60" t="s">
        <v>657</v>
      </c>
      <c r="C266" s="29">
        <v>0</v>
      </c>
      <c r="D266" s="29">
        <v>20395.7</v>
      </c>
      <c r="E266" s="69"/>
      <c r="F266" s="29">
        <v>20395.7</v>
      </c>
      <c r="G266" s="69"/>
      <c r="H266" s="29">
        <f t="shared" ref="H266" si="20">F266/D266*100</f>
        <v>100</v>
      </c>
      <c r="I266" s="29">
        <v>67985.600000000006</v>
      </c>
    </row>
    <row r="267" spans="1:9" ht="13" hidden="1">
      <c r="A267" s="48" t="s">
        <v>468</v>
      </c>
      <c r="B267" s="58" t="s">
        <v>469</v>
      </c>
      <c r="C267" s="29">
        <f>C268</f>
        <v>0</v>
      </c>
      <c r="D267" s="29">
        <f>D268</f>
        <v>0</v>
      </c>
      <c r="E267" s="69">
        <f t="shared" si="13"/>
        <v>0</v>
      </c>
      <c r="F267" s="29">
        <f>F268</f>
        <v>0</v>
      </c>
      <c r="G267" s="69">
        <f t="shared" si="14"/>
        <v>0</v>
      </c>
      <c r="H267" s="14" t="e">
        <f t="shared" si="16"/>
        <v>#DIV/0!</v>
      </c>
      <c r="I267" s="29">
        <f>I268</f>
        <v>0</v>
      </c>
    </row>
    <row r="268" spans="1:9" ht="13" hidden="1">
      <c r="A268" s="59" t="s">
        <v>470</v>
      </c>
      <c r="B268" s="60" t="s">
        <v>469</v>
      </c>
      <c r="C268" s="29">
        <v>0</v>
      </c>
      <c r="D268" s="29">
        <v>0</v>
      </c>
      <c r="E268" s="69">
        <f t="shared" si="13"/>
        <v>0</v>
      </c>
      <c r="F268" s="29">
        <v>0</v>
      </c>
      <c r="G268" s="69">
        <f t="shared" si="14"/>
        <v>0</v>
      </c>
      <c r="H268" s="14" t="e">
        <f t="shared" si="16"/>
        <v>#DIV/0!</v>
      </c>
      <c r="I268" s="29">
        <v>0</v>
      </c>
    </row>
    <row r="269" spans="1:9" ht="52" hidden="1">
      <c r="A269" s="59" t="s">
        <v>471</v>
      </c>
      <c r="B269" s="60" t="s">
        <v>472</v>
      </c>
      <c r="C269" s="29">
        <f>C270</f>
        <v>0</v>
      </c>
      <c r="D269" s="29">
        <f>D270</f>
        <v>0</v>
      </c>
      <c r="E269" s="69">
        <f t="shared" si="13"/>
        <v>0</v>
      </c>
      <c r="F269" s="29">
        <f>F270</f>
        <v>0</v>
      </c>
      <c r="G269" s="69">
        <f t="shared" si="14"/>
        <v>0</v>
      </c>
      <c r="H269" s="14" t="e">
        <f t="shared" si="16"/>
        <v>#DIV/0!</v>
      </c>
      <c r="I269" s="29">
        <f>I270</f>
        <v>0</v>
      </c>
    </row>
    <row r="270" spans="1:9" ht="52" hidden="1">
      <c r="A270" s="59" t="s">
        <v>473</v>
      </c>
      <c r="B270" s="60" t="s">
        <v>474</v>
      </c>
      <c r="C270" s="29">
        <f>C271</f>
        <v>0</v>
      </c>
      <c r="D270" s="29">
        <f>D271</f>
        <v>0</v>
      </c>
      <c r="E270" s="69">
        <f t="shared" si="13"/>
        <v>0</v>
      </c>
      <c r="F270" s="29">
        <f>F271</f>
        <v>0</v>
      </c>
      <c r="G270" s="69">
        <f t="shared" si="14"/>
        <v>0</v>
      </c>
      <c r="H270" s="14" t="e">
        <f t="shared" si="16"/>
        <v>#DIV/0!</v>
      </c>
      <c r="I270" s="29">
        <f>I271</f>
        <v>0</v>
      </c>
    </row>
    <row r="271" spans="1:9" ht="39" hidden="1">
      <c r="A271" s="59" t="s">
        <v>475</v>
      </c>
      <c r="B271" s="60" t="s">
        <v>476</v>
      </c>
      <c r="C271" s="29"/>
      <c r="D271" s="29"/>
      <c r="E271" s="69">
        <f t="shared" si="13"/>
        <v>0</v>
      </c>
      <c r="F271" s="29"/>
      <c r="G271" s="69">
        <f t="shared" si="14"/>
        <v>0</v>
      </c>
      <c r="H271" s="14" t="e">
        <f t="shared" si="16"/>
        <v>#DIV/0!</v>
      </c>
      <c r="I271" s="29"/>
    </row>
    <row r="272" spans="1:9" ht="39" hidden="1">
      <c r="A272" s="59" t="s">
        <v>477</v>
      </c>
      <c r="B272" s="60" t="s">
        <v>478</v>
      </c>
      <c r="C272" s="29">
        <f>C273+C275</f>
        <v>0</v>
      </c>
      <c r="D272" s="29">
        <f>D273+D275</f>
        <v>0</v>
      </c>
      <c r="E272" s="69">
        <f t="shared" si="13"/>
        <v>0</v>
      </c>
      <c r="F272" s="29">
        <f>F273+F275</f>
        <v>0</v>
      </c>
      <c r="G272" s="69">
        <f t="shared" si="14"/>
        <v>0</v>
      </c>
      <c r="H272" s="14" t="e">
        <f t="shared" si="16"/>
        <v>#DIV/0!</v>
      </c>
      <c r="I272" s="29">
        <f>I273+I275</f>
        <v>0</v>
      </c>
    </row>
    <row r="273" spans="1:9" ht="39" hidden="1">
      <c r="A273" s="59" t="s">
        <v>479</v>
      </c>
      <c r="B273" s="60" t="s">
        <v>480</v>
      </c>
      <c r="C273" s="29">
        <f>C274</f>
        <v>0</v>
      </c>
      <c r="D273" s="29">
        <f>D274</f>
        <v>0</v>
      </c>
      <c r="E273" s="69">
        <f t="shared" si="13"/>
        <v>0</v>
      </c>
      <c r="F273" s="29">
        <f>F274</f>
        <v>0</v>
      </c>
      <c r="G273" s="69">
        <f t="shared" si="14"/>
        <v>0</v>
      </c>
      <c r="H273" s="14" t="e">
        <f t="shared" si="16"/>
        <v>#DIV/0!</v>
      </c>
      <c r="I273" s="29">
        <f>I274</f>
        <v>0</v>
      </c>
    </row>
    <row r="274" spans="1:9" ht="26" hidden="1">
      <c r="A274" s="59" t="s">
        <v>481</v>
      </c>
      <c r="B274" s="60" t="s">
        <v>482</v>
      </c>
      <c r="C274" s="29"/>
      <c r="D274" s="29"/>
      <c r="E274" s="69">
        <f t="shared" si="13"/>
        <v>0</v>
      </c>
      <c r="F274" s="29"/>
      <c r="G274" s="69">
        <f t="shared" si="14"/>
        <v>0</v>
      </c>
      <c r="H274" s="14" t="e">
        <f t="shared" si="16"/>
        <v>#DIV/0!</v>
      </c>
      <c r="I274" s="29"/>
    </row>
    <row r="275" spans="1:9" ht="26" hidden="1">
      <c r="A275" s="59" t="s">
        <v>483</v>
      </c>
      <c r="B275" s="60" t="s">
        <v>484</v>
      </c>
      <c r="C275" s="29"/>
      <c r="D275" s="29"/>
      <c r="E275" s="69">
        <f t="shared" si="13"/>
        <v>0</v>
      </c>
      <c r="F275" s="29"/>
      <c r="G275" s="69">
        <f t="shared" si="14"/>
        <v>0</v>
      </c>
      <c r="H275" s="14" t="e">
        <f t="shared" si="16"/>
        <v>#DIV/0!</v>
      </c>
      <c r="I275" s="29"/>
    </row>
    <row r="276" spans="1:9" ht="26" hidden="1">
      <c r="A276" s="59" t="s">
        <v>485</v>
      </c>
      <c r="B276" s="60" t="s">
        <v>486</v>
      </c>
      <c r="C276" s="29">
        <f t="shared" ref="C276:I276" si="21">C277</f>
        <v>0</v>
      </c>
      <c r="D276" s="29">
        <f t="shared" si="21"/>
        <v>0</v>
      </c>
      <c r="E276" s="69">
        <f t="shared" si="13"/>
        <v>0</v>
      </c>
      <c r="F276" s="29">
        <f t="shared" si="21"/>
        <v>0</v>
      </c>
      <c r="G276" s="69">
        <f t="shared" si="14"/>
        <v>0</v>
      </c>
      <c r="H276" s="14" t="e">
        <f t="shared" si="16"/>
        <v>#DIV/0!</v>
      </c>
      <c r="I276" s="29">
        <f t="shared" si="21"/>
        <v>0</v>
      </c>
    </row>
    <row r="277" spans="1:9" ht="26" hidden="1">
      <c r="A277" s="59" t="s">
        <v>487</v>
      </c>
      <c r="B277" s="60" t="s">
        <v>488</v>
      </c>
      <c r="C277" s="29"/>
      <c r="D277" s="29"/>
      <c r="E277" s="69">
        <f t="shared" si="13"/>
        <v>0</v>
      </c>
      <c r="F277" s="29"/>
      <c r="G277" s="69">
        <f t="shared" si="14"/>
        <v>0</v>
      </c>
      <c r="H277" s="14" t="e">
        <f t="shared" si="16"/>
        <v>#DIV/0!</v>
      </c>
      <c r="I277" s="29"/>
    </row>
    <row r="278" spans="1:9" ht="39" hidden="1">
      <c r="A278" s="59" t="s">
        <v>489</v>
      </c>
      <c r="B278" s="60" t="s">
        <v>490</v>
      </c>
      <c r="C278" s="29">
        <f>C279</f>
        <v>0</v>
      </c>
      <c r="D278" s="29">
        <f>D279</f>
        <v>0</v>
      </c>
      <c r="E278" s="69">
        <f t="shared" si="13"/>
        <v>0</v>
      </c>
      <c r="F278" s="29">
        <f>F279</f>
        <v>0</v>
      </c>
      <c r="G278" s="69">
        <f t="shared" si="14"/>
        <v>0</v>
      </c>
      <c r="H278" s="14" t="e">
        <f t="shared" si="16"/>
        <v>#DIV/0!</v>
      </c>
      <c r="I278" s="29">
        <f>I279</f>
        <v>0</v>
      </c>
    </row>
    <row r="279" spans="1:9" ht="39" hidden="1">
      <c r="A279" s="59" t="s">
        <v>491</v>
      </c>
      <c r="B279" s="60" t="s">
        <v>492</v>
      </c>
      <c r="C279" s="29"/>
      <c r="D279" s="29"/>
      <c r="E279" s="69">
        <f t="shared" si="13"/>
        <v>0</v>
      </c>
      <c r="F279" s="29"/>
      <c r="G279" s="69">
        <f t="shared" si="14"/>
        <v>0</v>
      </c>
      <c r="H279" s="14" t="e">
        <f t="shared" si="16"/>
        <v>#DIV/0!</v>
      </c>
      <c r="I279" s="29"/>
    </row>
    <row r="280" spans="1:9" ht="29" hidden="1" customHeight="1">
      <c r="A280" s="59" t="s">
        <v>493</v>
      </c>
      <c r="B280" s="60" t="s">
        <v>494</v>
      </c>
      <c r="C280" s="21">
        <f>C281</f>
        <v>0</v>
      </c>
      <c r="D280" s="21">
        <f>D281</f>
        <v>0</v>
      </c>
      <c r="E280" s="67">
        <f t="shared" si="13"/>
        <v>0</v>
      </c>
      <c r="F280" s="21">
        <f>F281</f>
        <v>0</v>
      </c>
      <c r="G280" s="67">
        <f t="shared" si="14"/>
        <v>0</v>
      </c>
      <c r="H280" s="14" t="e">
        <f t="shared" si="16"/>
        <v>#DIV/0!</v>
      </c>
      <c r="I280" s="21">
        <f>I281</f>
        <v>0</v>
      </c>
    </row>
    <row r="281" spans="1:9" ht="42" hidden="1" customHeight="1">
      <c r="A281" s="59" t="s">
        <v>495</v>
      </c>
      <c r="B281" s="60" t="s">
        <v>496</v>
      </c>
      <c r="C281" s="29">
        <v>0</v>
      </c>
      <c r="D281" s="29">
        <v>0</v>
      </c>
      <c r="E281" s="69">
        <f t="shared" si="13"/>
        <v>0</v>
      </c>
      <c r="F281" s="29">
        <v>0</v>
      </c>
      <c r="G281" s="69">
        <f t="shared" si="14"/>
        <v>0</v>
      </c>
      <c r="H281" s="14" t="e">
        <f t="shared" si="16"/>
        <v>#DIV/0!</v>
      </c>
      <c r="I281" s="29">
        <v>0</v>
      </c>
    </row>
    <row r="282" spans="1:9" ht="42" customHeight="1">
      <c r="A282" s="48" t="s">
        <v>578</v>
      </c>
      <c r="B282" s="58" t="s">
        <v>577</v>
      </c>
      <c r="C282" s="29">
        <v>0</v>
      </c>
      <c r="D282" s="21">
        <f>D283</f>
        <v>0</v>
      </c>
      <c r="E282" s="67"/>
      <c r="F282" s="21">
        <f>F283</f>
        <v>0</v>
      </c>
      <c r="G282" s="69"/>
      <c r="H282" s="21">
        <v>0</v>
      </c>
      <c r="I282" s="21">
        <f>I283</f>
        <v>0</v>
      </c>
    </row>
    <row r="283" spans="1:9" ht="42" customHeight="1">
      <c r="A283" s="59" t="s">
        <v>580</v>
      </c>
      <c r="B283" s="60" t="s">
        <v>579</v>
      </c>
      <c r="C283" s="29">
        <v>0</v>
      </c>
      <c r="D283" s="29">
        <v>0</v>
      </c>
      <c r="E283" s="69"/>
      <c r="F283" s="29">
        <v>0</v>
      </c>
      <c r="G283" s="69"/>
      <c r="H283" s="29">
        <v>0</v>
      </c>
      <c r="I283" s="29">
        <v>0</v>
      </c>
    </row>
    <row r="284" spans="1:9" ht="30" customHeight="1">
      <c r="A284" s="48" t="s">
        <v>665</v>
      </c>
      <c r="B284" s="58" t="s">
        <v>663</v>
      </c>
      <c r="C284" s="21">
        <f>C285</f>
        <v>0</v>
      </c>
      <c r="D284" s="21">
        <f t="shared" ref="D284:I284" si="22">D285</f>
        <v>0</v>
      </c>
      <c r="E284" s="21">
        <f t="shared" si="22"/>
        <v>0</v>
      </c>
      <c r="F284" s="21">
        <f t="shared" si="22"/>
        <v>0</v>
      </c>
      <c r="G284" s="21">
        <f t="shared" si="22"/>
        <v>0</v>
      </c>
      <c r="H284" s="21">
        <f t="shared" si="22"/>
        <v>0</v>
      </c>
      <c r="I284" s="21">
        <f t="shared" si="22"/>
        <v>2643.1</v>
      </c>
    </row>
    <row r="285" spans="1:9" ht="30" customHeight="1">
      <c r="A285" s="59" t="s">
        <v>666</v>
      </c>
      <c r="B285" s="60" t="s">
        <v>664</v>
      </c>
      <c r="C285" s="29">
        <v>0</v>
      </c>
      <c r="D285" s="29">
        <v>0</v>
      </c>
      <c r="E285" s="69"/>
      <c r="F285" s="29">
        <v>0</v>
      </c>
      <c r="G285" s="69"/>
      <c r="H285" s="29"/>
      <c r="I285" s="29">
        <v>2643.1</v>
      </c>
    </row>
    <row r="286" spans="1:9" ht="48" customHeight="1">
      <c r="A286" s="87" t="s">
        <v>669</v>
      </c>
      <c r="B286" s="86" t="s">
        <v>667</v>
      </c>
      <c r="C286" s="21">
        <f>C287</f>
        <v>0</v>
      </c>
      <c r="D286" s="21">
        <f t="shared" ref="D286:I286" si="23">D287</f>
        <v>0</v>
      </c>
      <c r="E286" s="21">
        <f t="shared" si="23"/>
        <v>0</v>
      </c>
      <c r="F286" s="21">
        <f t="shared" si="23"/>
        <v>0</v>
      </c>
      <c r="G286" s="21">
        <f t="shared" si="23"/>
        <v>0</v>
      </c>
      <c r="H286" s="21"/>
      <c r="I286" s="21">
        <f t="shared" si="23"/>
        <v>106524.2</v>
      </c>
    </row>
    <row r="287" spans="1:9" ht="43.25" customHeight="1">
      <c r="A287" s="88" t="s">
        <v>670</v>
      </c>
      <c r="B287" s="85" t="s">
        <v>668</v>
      </c>
      <c r="C287" s="29">
        <v>0</v>
      </c>
      <c r="D287" s="29">
        <v>0</v>
      </c>
      <c r="E287" s="69"/>
      <c r="F287" s="29">
        <v>0</v>
      </c>
      <c r="G287" s="69"/>
      <c r="H287" s="29"/>
      <c r="I287" s="29">
        <v>106524.2</v>
      </c>
    </row>
    <row r="288" spans="1:9" s="30" customFormat="1" ht="44.4" customHeight="1">
      <c r="A288" s="48" t="s">
        <v>608</v>
      </c>
      <c r="B288" s="58" t="s">
        <v>497</v>
      </c>
      <c r="C288" s="21">
        <f>C289</f>
        <v>0</v>
      </c>
      <c r="D288" s="21">
        <f>D289</f>
        <v>7016.9</v>
      </c>
      <c r="E288" s="67">
        <f t="shared" si="13"/>
        <v>7016.9</v>
      </c>
      <c r="F288" s="21">
        <f>F289</f>
        <v>7016.9</v>
      </c>
      <c r="G288" s="67">
        <f t="shared" si="14"/>
        <v>0</v>
      </c>
      <c r="H288" s="21">
        <f t="shared" ref="H288:H295" si="24">F288/D288*100</f>
        <v>100</v>
      </c>
      <c r="I288" s="21">
        <f>I289</f>
        <v>9716.7999999999993</v>
      </c>
    </row>
    <row r="289" spans="1:9" ht="42" customHeight="1">
      <c r="A289" s="59" t="s">
        <v>609</v>
      </c>
      <c r="B289" s="60" t="s">
        <v>498</v>
      </c>
      <c r="C289" s="29">
        <v>0</v>
      </c>
      <c r="D289" s="29">
        <v>7016.9</v>
      </c>
      <c r="E289" s="69">
        <f t="shared" ref="E289:E353" si="25">D289-C289</f>
        <v>7016.9</v>
      </c>
      <c r="F289" s="29">
        <v>7016.9</v>
      </c>
      <c r="G289" s="69">
        <f t="shared" ref="G289:G353" si="26">F289-D289</f>
        <v>0</v>
      </c>
      <c r="H289" s="29">
        <f t="shared" si="24"/>
        <v>100</v>
      </c>
      <c r="I289" s="29">
        <v>9716.7999999999993</v>
      </c>
    </row>
    <row r="290" spans="1:9" ht="26" hidden="1">
      <c r="A290" s="54" t="s">
        <v>499</v>
      </c>
      <c r="B290" s="38" t="s">
        <v>500</v>
      </c>
      <c r="C290" s="29">
        <f>C291</f>
        <v>0</v>
      </c>
      <c r="D290" s="29">
        <f>D291</f>
        <v>0</v>
      </c>
      <c r="E290" s="69">
        <f t="shared" si="25"/>
        <v>0</v>
      </c>
      <c r="F290" s="29">
        <f>F291</f>
        <v>0</v>
      </c>
      <c r="G290" s="69">
        <f t="shared" si="26"/>
        <v>0</v>
      </c>
      <c r="H290" s="29" t="e">
        <f t="shared" si="24"/>
        <v>#DIV/0!</v>
      </c>
      <c r="I290" s="29">
        <f>I291</f>
        <v>0</v>
      </c>
    </row>
    <row r="291" spans="1:9" ht="26" hidden="1">
      <c r="A291" s="47" t="s">
        <v>501</v>
      </c>
      <c r="B291" s="23" t="s">
        <v>502</v>
      </c>
      <c r="C291" s="29">
        <v>0</v>
      </c>
      <c r="D291" s="29">
        <v>0</v>
      </c>
      <c r="E291" s="69">
        <f t="shared" si="25"/>
        <v>0</v>
      </c>
      <c r="F291" s="29">
        <v>0</v>
      </c>
      <c r="G291" s="69">
        <f t="shared" si="26"/>
        <v>0</v>
      </c>
      <c r="H291" s="29" t="e">
        <f t="shared" si="24"/>
        <v>#DIV/0!</v>
      </c>
      <c r="I291" s="29">
        <v>0</v>
      </c>
    </row>
    <row r="292" spans="1:9" ht="26">
      <c r="A292" s="48" t="s">
        <v>675</v>
      </c>
      <c r="B292" s="20" t="s">
        <v>673</v>
      </c>
      <c r="C292" s="21">
        <f>C293</f>
        <v>0</v>
      </c>
      <c r="D292" s="21">
        <f t="shared" ref="D292:I292" si="27">D293</f>
        <v>0</v>
      </c>
      <c r="E292" s="21">
        <f t="shared" si="27"/>
        <v>0</v>
      </c>
      <c r="F292" s="21">
        <f t="shared" si="27"/>
        <v>0</v>
      </c>
      <c r="G292" s="21">
        <f t="shared" si="27"/>
        <v>0</v>
      </c>
      <c r="H292" s="21"/>
      <c r="I292" s="21">
        <f t="shared" si="27"/>
        <v>267.3</v>
      </c>
    </row>
    <row r="293" spans="1:9" ht="39">
      <c r="A293" s="47" t="s">
        <v>676</v>
      </c>
      <c r="B293" s="23" t="s">
        <v>674</v>
      </c>
      <c r="C293" s="29">
        <v>0</v>
      </c>
      <c r="D293" s="29">
        <v>0</v>
      </c>
      <c r="E293" s="69"/>
      <c r="F293" s="29">
        <v>0</v>
      </c>
      <c r="G293" s="69"/>
      <c r="H293" s="29"/>
      <c r="I293" s="29">
        <v>267.3</v>
      </c>
    </row>
    <row r="294" spans="1:9" ht="26">
      <c r="A294" s="48" t="s">
        <v>610</v>
      </c>
      <c r="B294" s="20" t="s">
        <v>503</v>
      </c>
      <c r="C294" s="21">
        <v>0</v>
      </c>
      <c r="D294" s="21">
        <f>D295</f>
        <v>3945.1</v>
      </c>
      <c r="E294" s="67">
        <f t="shared" si="25"/>
        <v>3945.1</v>
      </c>
      <c r="F294" s="21">
        <f>F295</f>
        <v>3945.1</v>
      </c>
      <c r="G294" s="67">
        <f t="shared" si="26"/>
        <v>0</v>
      </c>
      <c r="H294" s="21">
        <f t="shared" si="24"/>
        <v>100</v>
      </c>
      <c r="I294" s="21">
        <f>I295</f>
        <v>16214.5</v>
      </c>
    </row>
    <row r="295" spans="1:9" ht="26">
      <c r="A295" s="47" t="s">
        <v>611</v>
      </c>
      <c r="B295" s="23" t="s">
        <v>504</v>
      </c>
      <c r="C295" s="29">
        <v>0</v>
      </c>
      <c r="D295" s="29">
        <v>3945.1</v>
      </c>
      <c r="E295" s="69">
        <f t="shared" si="25"/>
        <v>3945.1</v>
      </c>
      <c r="F295" s="29">
        <v>3945.1</v>
      </c>
      <c r="G295" s="69">
        <f t="shared" si="26"/>
        <v>0</v>
      </c>
      <c r="H295" s="29">
        <f t="shared" si="24"/>
        <v>100</v>
      </c>
      <c r="I295" s="29">
        <v>16214.5</v>
      </c>
    </row>
    <row r="296" spans="1:9" ht="13">
      <c r="A296" s="48" t="s">
        <v>612</v>
      </c>
      <c r="B296" s="20" t="s">
        <v>599</v>
      </c>
      <c r="C296" s="21">
        <v>0</v>
      </c>
      <c r="D296" s="21">
        <v>0</v>
      </c>
      <c r="E296" s="67"/>
      <c r="F296" s="21">
        <v>0</v>
      </c>
      <c r="G296" s="69"/>
      <c r="H296" s="29"/>
      <c r="I296" s="21">
        <f>I297</f>
        <v>9996</v>
      </c>
    </row>
    <row r="297" spans="1:9" ht="13">
      <c r="A297" s="81" t="s">
        <v>598</v>
      </c>
      <c r="B297" s="85" t="s">
        <v>597</v>
      </c>
      <c r="C297" s="29">
        <v>0</v>
      </c>
      <c r="D297" s="29">
        <v>0</v>
      </c>
      <c r="E297" s="69"/>
      <c r="F297" s="29">
        <v>0</v>
      </c>
      <c r="G297" s="69"/>
      <c r="H297" s="29"/>
      <c r="I297" s="29">
        <v>9996</v>
      </c>
    </row>
    <row r="298" spans="1:9" ht="13">
      <c r="A298" s="83" t="s">
        <v>660</v>
      </c>
      <c r="B298" s="84" t="s">
        <v>659</v>
      </c>
      <c r="C298" s="21"/>
      <c r="D298" s="21">
        <f>D299</f>
        <v>30</v>
      </c>
      <c r="E298" s="67"/>
      <c r="F298" s="21">
        <f>F299</f>
        <v>0</v>
      </c>
      <c r="G298" s="67"/>
      <c r="H298" s="21">
        <f t="shared" ref="H298:H299" si="28">F298/D298*100</f>
        <v>0</v>
      </c>
      <c r="I298" s="21">
        <f>I299</f>
        <v>30</v>
      </c>
    </row>
    <row r="299" spans="1:9" ht="13">
      <c r="A299" s="81" t="s">
        <v>661</v>
      </c>
      <c r="B299" s="82" t="s">
        <v>469</v>
      </c>
      <c r="C299" s="29"/>
      <c r="D299" s="29">
        <v>30</v>
      </c>
      <c r="E299" s="69"/>
      <c r="F299" s="29">
        <v>0</v>
      </c>
      <c r="G299" s="69"/>
      <c r="H299" s="29">
        <f t="shared" si="28"/>
        <v>0</v>
      </c>
      <c r="I299" s="29">
        <v>30</v>
      </c>
    </row>
    <row r="300" spans="1:9" ht="26">
      <c r="A300" s="48" t="s">
        <v>583</v>
      </c>
      <c r="B300" s="20" t="s">
        <v>581</v>
      </c>
      <c r="C300" s="29">
        <v>0</v>
      </c>
      <c r="D300" s="21">
        <f>D301</f>
        <v>28000</v>
      </c>
      <c r="E300" s="67"/>
      <c r="F300" s="21">
        <f>F301</f>
        <v>27994.799999999999</v>
      </c>
      <c r="G300" s="67"/>
      <c r="H300" s="21">
        <f>F300/D300*100</f>
        <v>99.981428571428566</v>
      </c>
      <c r="I300" s="21">
        <f>I301</f>
        <v>129334.8</v>
      </c>
    </row>
    <row r="301" spans="1:9" ht="26">
      <c r="A301" s="47" t="s">
        <v>584</v>
      </c>
      <c r="B301" s="23" t="s">
        <v>582</v>
      </c>
      <c r="C301" s="29">
        <v>0</v>
      </c>
      <c r="D301" s="29">
        <v>28000</v>
      </c>
      <c r="E301" s="69"/>
      <c r="F301" s="29">
        <v>27994.799999999999</v>
      </c>
      <c r="G301" s="69"/>
      <c r="H301" s="29">
        <f>F301/D301*100</f>
        <v>99.981428571428566</v>
      </c>
      <c r="I301" s="29">
        <v>129334.8</v>
      </c>
    </row>
    <row r="302" spans="1:9" ht="31.75" customHeight="1">
      <c r="A302" s="48" t="s">
        <v>613</v>
      </c>
      <c r="B302" s="20" t="s">
        <v>494</v>
      </c>
      <c r="C302" s="21">
        <f>C303</f>
        <v>0</v>
      </c>
      <c r="D302" s="21">
        <f>D303</f>
        <v>0</v>
      </c>
      <c r="E302" s="67">
        <f t="shared" si="25"/>
        <v>0</v>
      </c>
      <c r="F302" s="21">
        <f>F303</f>
        <v>0</v>
      </c>
      <c r="G302" s="67">
        <f t="shared" si="26"/>
        <v>0</v>
      </c>
      <c r="H302" s="21"/>
      <c r="I302" s="21">
        <f>I303</f>
        <v>75225.2</v>
      </c>
    </row>
    <row r="303" spans="1:9" ht="42.65" customHeight="1">
      <c r="A303" s="47" t="s">
        <v>614</v>
      </c>
      <c r="B303" s="23" t="s">
        <v>496</v>
      </c>
      <c r="C303" s="29">
        <v>0</v>
      </c>
      <c r="D303" s="29">
        <v>0</v>
      </c>
      <c r="E303" s="69"/>
      <c r="F303" s="29">
        <v>0</v>
      </c>
      <c r="G303" s="69">
        <f t="shared" si="26"/>
        <v>0</v>
      </c>
      <c r="H303" s="29"/>
      <c r="I303" s="29">
        <v>75225.2</v>
      </c>
    </row>
    <row r="304" spans="1:9" ht="31.75" customHeight="1">
      <c r="A304" s="47" t="s">
        <v>552</v>
      </c>
      <c r="B304" s="20" t="s">
        <v>551</v>
      </c>
      <c r="C304" s="21">
        <f>C305</f>
        <v>0</v>
      </c>
      <c r="D304" s="21">
        <f>D305</f>
        <v>3672</v>
      </c>
      <c r="E304" s="67">
        <f t="shared" si="25"/>
        <v>3672</v>
      </c>
      <c r="F304" s="21">
        <f>F305</f>
        <v>0</v>
      </c>
      <c r="G304" s="67">
        <f t="shared" si="26"/>
        <v>-3672</v>
      </c>
      <c r="H304" s="21">
        <f t="shared" si="16"/>
        <v>0</v>
      </c>
      <c r="I304" s="21">
        <f>I305</f>
        <v>3672</v>
      </c>
    </row>
    <row r="305" spans="1:9" ht="33" customHeight="1">
      <c r="A305" s="59" t="s">
        <v>553</v>
      </c>
      <c r="B305" s="28" t="s">
        <v>550</v>
      </c>
      <c r="C305" s="29">
        <v>0</v>
      </c>
      <c r="D305" s="29">
        <v>3672</v>
      </c>
      <c r="E305" s="69">
        <f t="shared" si="25"/>
        <v>3672</v>
      </c>
      <c r="F305" s="29">
        <v>0</v>
      </c>
      <c r="G305" s="69">
        <f t="shared" si="26"/>
        <v>-3672</v>
      </c>
      <c r="H305" s="29">
        <f t="shared" si="16"/>
        <v>0</v>
      </c>
      <c r="I305" s="29">
        <v>3672</v>
      </c>
    </row>
    <row r="306" spans="1:9" ht="33" customHeight="1">
      <c r="A306" s="48" t="s">
        <v>587</v>
      </c>
      <c r="B306" s="20" t="s">
        <v>585</v>
      </c>
      <c r="C306" s="21">
        <f>C307</f>
        <v>59480.800000000003</v>
      </c>
      <c r="D306" s="21">
        <f>D307</f>
        <v>39082.300000000003</v>
      </c>
      <c r="E306" s="67"/>
      <c r="F306" s="21">
        <f>F307</f>
        <v>39082.300000000003</v>
      </c>
      <c r="G306" s="67"/>
      <c r="H306" s="21">
        <f>F306/D306*100</f>
        <v>100</v>
      </c>
      <c r="I306" s="21">
        <f>I307</f>
        <v>388202.9</v>
      </c>
    </row>
    <row r="307" spans="1:9" ht="33" customHeight="1">
      <c r="A307" s="59" t="s">
        <v>588</v>
      </c>
      <c r="B307" s="28" t="s">
        <v>586</v>
      </c>
      <c r="C307" s="29">
        <v>59480.800000000003</v>
      </c>
      <c r="D307" s="29">
        <v>39082.300000000003</v>
      </c>
      <c r="E307" s="69"/>
      <c r="F307" s="29">
        <v>39082.300000000003</v>
      </c>
      <c r="G307" s="69"/>
      <c r="H307" s="29">
        <f>F307/D307*100</f>
        <v>100</v>
      </c>
      <c r="I307" s="29">
        <v>388202.9</v>
      </c>
    </row>
    <row r="308" spans="1:9" s="26" customFormat="1" ht="13">
      <c r="A308" s="54" t="s">
        <v>615</v>
      </c>
      <c r="B308" s="38" t="s">
        <v>505</v>
      </c>
      <c r="C308" s="21">
        <f>C309</f>
        <v>23103.7</v>
      </c>
      <c r="D308" s="21">
        <f>D309</f>
        <v>56479.7</v>
      </c>
      <c r="E308" s="67">
        <f t="shared" si="25"/>
        <v>33376</v>
      </c>
      <c r="F308" s="21">
        <f>F309</f>
        <v>16479.7</v>
      </c>
      <c r="G308" s="67">
        <f t="shared" si="26"/>
        <v>-40000</v>
      </c>
      <c r="H308" s="21">
        <f t="shared" si="16"/>
        <v>29.17809407627874</v>
      </c>
      <c r="I308" s="21">
        <f>I309</f>
        <v>665737.1</v>
      </c>
    </row>
    <row r="309" spans="1:9" ht="13">
      <c r="A309" s="47" t="s">
        <v>616</v>
      </c>
      <c r="B309" s="23" t="s">
        <v>506</v>
      </c>
      <c r="C309" s="29">
        <v>23103.7</v>
      </c>
      <c r="D309" s="29">
        <v>56479.7</v>
      </c>
      <c r="E309" s="69">
        <f t="shared" si="25"/>
        <v>33376</v>
      </c>
      <c r="F309" s="29">
        <v>16479.7</v>
      </c>
      <c r="G309" s="69">
        <f t="shared" si="26"/>
        <v>-40000</v>
      </c>
      <c r="H309" s="29">
        <f t="shared" si="16"/>
        <v>29.17809407627874</v>
      </c>
      <c r="I309" s="29">
        <v>665737.1</v>
      </c>
    </row>
    <row r="310" spans="1:9" s="33" customFormat="1" ht="13">
      <c r="A310" s="16" t="s">
        <v>617</v>
      </c>
      <c r="B310" s="41" t="s">
        <v>507</v>
      </c>
      <c r="C310" s="14">
        <f>C311+C313+C315+C319+C321+C323+C325</f>
        <v>924056.8</v>
      </c>
      <c r="D310" s="14">
        <f>D311+D313+D315+D319+D321+D323+D325+D317</f>
        <v>778344.1</v>
      </c>
      <c r="E310" s="14">
        <f t="shared" ref="E310:G310" si="29">E311+E313+E315+E319+E321+E323+E325</f>
        <v>-147190.89999999997</v>
      </c>
      <c r="F310" s="14">
        <f>F311+F313+F315+F319+F321+F323+F325+F317</f>
        <v>778310.2</v>
      </c>
      <c r="G310" s="14">
        <f t="shared" si="29"/>
        <v>-33.900000000023283</v>
      </c>
      <c r="H310" s="42">
        <f t="shared" si="16"/>
        <v>99.995644599862715</v>
      </c>
      <c r="I310" s="14">
        <f>I311+I313+I315+I319+I321+I323+I325+I317</f>
        <v>1596794.7</v>
      </c>
    </row>
    <row r="311" spans="1:9" s="26" customFormat="1" ht="26">
      <c r="A311" s="54" t="s">
        <v>618</v>
      </c>
      <c r="B311" s="38" t="s">
        <v>508</v>
      </c>
      <c r="C311" s="21">
        <f>C312</f>
        <v>876251.6</v>
      </c>
      <c r="D311" s="21">
        <f>D312</f>
        <v>755529.4</v>
      </c>
      <c r="E311" s="67">
        <f t="shared" si="25"/>
        <v>-120722.19999999995</v>
      </c>
      <c r="F311" s="21">
        <f>F312</f>
        <v>755495.5</v>
      </c>
      <c r="G311" s="67">
        <f t="shared" si="26"/>
        <v>-33.900000000023283</v>
      </c>
      <c r="H311" s="21">
        <f t="shared" ref="H311:H344" si="30">F311/D311*100</f>
        <v>99.995513079967509</v>
      </c>
      <c r="I311" s="21">
        <f>I312</f>
        <v>1531277.5</v>
      </c>
    </row>
    <row r="312" spans="1:9" ht="26">
      <c r="A312" s="47" t="s">
        <v>619</v>
      </c>
      <c r="B312" s="53" t="s">
        <v>509</v>
      </c>
      <c r="C312" s="29">
        <v>876251.6</v>
      </c>
      <c r="D312" s="29">
        <v>755529.4</v>
      </c>
      <c r="E312" s="69">
        <f t="shared" si="25"/>
        <v>-120722.19999999995</v>
      </c>
      <c r="F312" s="29">
        <v>755495.5</v>
      </c>
      <c r="G312" s="69">
        <f t="shared" si="26"/>
        <v>-33.900000000023283</v>
      </c>
      <c r="H312" s="29">
        <f t="shared" si="30"/>
        <v>99.995513079967509</v>
      </c>
      <c r="I312" s="29">
        <v>1531277.5</v>
      </c>
    </row>
    <row r="313" spans="1:9" ht="39">
      <c r="A313" s="54" t="s">
        <v>620</v>
      </c>
      <c r="B313" s="38" t="s">
        <v>510</v>
      </c>
      <c r="C313" s="21">
        <f>C314</f>
        <v>43890.3</v>
      </c>
      <c r="D313" s="21">
        <f>D314</f>
        <v>15960.1</v>
      </c>
      <c r="E313" s="67">
        <f t="shared" si="25"/>
        <v>-27930.200000000004</v>
      </c>
      <c r="F313" s="21">
        <f>F314</f>
        <v>15960.1</v>
      </c>
      <c r="G313" s="67">
        <f t="shared" si="26"/>
        <v>0</v>
      </c>
      <c r="H313" s="21">
        <f t="shared" si="30"/>
        <v>100</v>
      </c>
      <c r="I313" s="21">
        <f>I314</f>
        <v>43890.3</v>
      </c>
    </row>
    <row r="314" spans="1:9" ht="39">
      <c r="A314" s="59" t="s">
        <v>621</v>
      </c>
      <c r="B314" s="23" t="s">
        <v>511</v>
      </c>
      <c r="C314" s="29">
        <v>43890.3</v>
      </c>
      <c r="D314" s="29">
        <v>15960.1</v>
      </c>
      <c r="E314" s="69">
        <f t="shared" si="25"/>
        <v>-27930.200000000004</v>
      </c>
      <c r="F314" s="29">
        <v>15960.1</v>
      </c>
      <c r="G314" s="69">
        <f t="shared" si="26"/>
        <v>0</v>
      </c>
      <c r="H314" s="29">
        <f t="shared" si="30"/>
        <v>100</v>
      </c>
      <c r="I314" s="29">
        <v>43890.3</v>
      </c>
    </row>
    <row r="315" spans="1:9" ht="46.25" customHeight="1">
      <c r="A315" s="54" t="s">
        <v>622</v>
      </c>
      <c r="B315" s="38" t="s">
        <v>512</v>
      </c>
      <c r="C315" s="21">
        <f>C316</f>
        <v>76.5</v>
      </c>
      <c r="D315" s="21">
        <v>0</v>
      </c>
      <c r="E315" s="67">
        <f t="shared" si="25"/>
        <v>-76.5</v>
      </c>
      <c r="F315" s="21">
        <f>F316</f>
        <v>0</v>
      </c>
      <c r="G315" s="67">
        <f t="shared" si="26"/>
        <v>0</v>
      </c>
      <c r="H315" s="21"/>
      <c r="I315" s="21">
        <f>I316</f>
        <v>76.5</v>
      </c>
    </row>
    <row r="316" spans="1:9" ht="42.65" customHeight="1">
      <c r="A316" s="59" t="s">
        <v>623</v>
      </c>
      <c r="B316" s="23" t="s">
        <v>513</v>
      </c>
      <c r="C316" s="29">
        <v>76.5</v>
      </c>
      <c r="D316" s="29">
        <v>0</v>
      </c>
      <c r="E316" s="69">
        <f t="shared" si="25"/>
        <v>-76.5</v>
      </c>
      <c r="F316" s="29">
        <v>0</v>
      </c>
      <c r="G316" s="69">
        <f t="shared" si="26"/>
        <v>0</v>
      </c>
      <c r="H316" s="29"/>
      <c r="I316" s="29">
        <v>76.5</v>
      </c>
    </row>
    <row r="317" spans="1:9" ht="42.65" customHeight="1">
      <c r="A317" s="48" t="s">
        <v>602</v>
      </c>
      <c r="B317" s="20" t="s">
        <v>600</v>
      </c>
      <c r="C317" s="21">
        <v>0</v>
      </c>
      <c r="D317" s="21">
        <f>D318</f>
        <v>1478.2</v>
      </c>
      <c r="E317" s="67">
        <f t="shared" si="25"/>
        <v>1478.2</v>
      </c>
      <c r="F317" s="21">
        <f>F318</f>
        <v>1478.2</v>
      </c>
      <c r="G317" s="67">
        <f t="shared" si="26"/>
        <v>0</v>
      </c>
      <c r="H317" s="21">
        <f t="shared" si="30"/>
        <v>100</v>
      </c>
      <c r="I317" s="21">
        <f>I318</f>
        <v>1478.2</v>
      </c>
    </row>
    <row r="318" spans="1:9" ht="42.65" customHeight="1">
      <c r="A318" s="59" t="s">
        <v>603</v>
      </c>
      <c r="B318" s="23" t="s">
        <v>601</v>
      </c>
      <c r="C318" s="29">
        <v>0</v>
      </c>
      <c r="D318" s="29">
        <v>1478.2</v>
      </c>
      <c r="E318" s="69">
        <f t="shared" si="25"/>
        <v>1478.2</v>
      </c>
      <c r="F318" s="29">
        <v>1478.2</v>
      </c>
      <c r="G318" s="69">
        <f t="shared" si="26"/>
        <v>0</v>
      </c>
      <c r="H318" s="29">
        <f t="shared" si="30"/>
        <v>100</v>
      </c>
      <c r="I318" s="29">
        <v>1478.2</v>
      </c>
    </row>
    <row r="319" spans="1:9" s="26" customFormat="1" ht="44.4" customHeight="1">
      <c r="A319" s="54" t="s">
        <v>624</v>
      </c>
      <c r="B319" s="20" t="s">
        <v>549</v>
      </c>
      <c r="C319" s="21">
        <v>0</v>
      </c>
      <c r="D319" s="21">
        <f>D320</f>
        <v>0</v>
      </c>
      <c r="E319" s="67">
        <f t="shared" si="25"/>
        <v>0</v>
      </c>
      <c r="F319" s="21">
        <f>F320</f>
        <v>0</v>
      </c>
      <c r="G319" s="67">
        <f t="shared" si="26"/>
        <v>0</v>
      </c>
      <c r="H319" s="29"/>
      <c r="I319" s="21">
        <f>I320</f>
        <v>5104</v>
      </c>
    </row>
    <row r="320" spans="1:9" ht="43.25" customHeight="1">
      <c r="A320" s="47" t="s">
        <v>625</v>
      </c>
      <c r="B320" s="23" t="s">
        <v>548</v>
      </c>
      <c r="C320" s="29">
        <v>0</v>
      </c>
      <c r="D320" s="29">
        <v>0</v>
      </c>
      <c r="E320" s="69">
        <f t="shared" si="25"/>
        <v>0</v>
      </c>
      <c r="F320" s="29">
        <v>0</v>
      </c>
      <c r="G320" s="69">
        <f t="shared" si="26"/>
        <v>0</v>
      </c>
      <c r="H320" s="29"/>
      <c r="I320" s="29">
        <v>5104</v>
      </c>
    </row>
    <row r="321" spans="1:9" ht="42.65" customHeight="1">
      <c r="A321" s="54" t="s">
        <v>626</v>
      </c>
      <c r="B321" s="20" t="s">
        <v>514</v>
      </c>
      <c r="C321" s="21">
        <v>0</v>
      </c>
      <c r="D321" s="21">
        <f>D322</f>
        <v>1478.2</v>
      </c>
      <c r="E321" s="67">
        <f t="shared" si="25"/>
        <v>1478.2</v>
      </c>
      <c r="F321" s="21">
        <f>F322</f>
        <v>1478.2</v>
      </c>
      <c r="G321" s="67">
        <f t="shared" si="26"/>
        <v>0</v>
      </c>
      <c r="H321" s="29">
        <f t="shared" ref="H321:H322" si="31">F321/D321*100</f>
        <v>100</v>
      </c>
      <c r="I321" s="21">
        <f>I322</f>
        <v>7291.4</v>
      </c>
    </row>
    <row r="322" spans="1:9" ht="43.25" customHeight="1">
      <c r="A322" s="59" t="s">
        <v>627</v>
      </c>
      <c r="B322" s="23" t="s">
        <v>515</v>
      </c>
      <c r="C322" s="29">
        <v>0</v>
      </c>
      <c r="D322" s="29">
        <v>1478.2</v>
      </c>
      <c r="E322" s="69">
        <f t="shared" si="25"/>
        <v>1478.2</v>
      </c>
      <c r="F322" s="29">
        <v>1478.2</v>
      </c>
      <c r="G322" s="69">
        <f t="shared" si="26"/>
        <v>0</v>
      </c>
      <c r="H322" s="29">
        <f t="shared" si="31"/>
        <v>100</v>
      </c>
      <c r="I322" s="29">
        <v>7291.4</v>
      </c>
    </row>
    <row r="323" spans="1:9" ht="17.399999999999999" customHeight="1">
      <c r="A323" s="48" t="s">
        <v>628</v>
      </c>
      <c r="B323" s="20" t="s">
        <v>516</v>
      </c>
      <c r="C323" s="21">
        <f>C324</f>
        <v>3519</v>
      </c>
      <c r="D323" s="21">
        <f>D324</f>
        <v>3578.8</v>
      </c>
      <c r="E323" s="67">
        <f t="shared" si="25"/>
        <v>59.800000000000182</v>
      </c>
      <c r="F323" s="21">
        <f>F324</f>
        <v>3578.8</v>
      </c>
      <c r="G323" s="67">
        <f t="shared" si="26"/>
        <v>0</v>
      </c>
      <c r="H323" s="21">
        <f t="shared" si="30"/>
        <v>100</v>
      </c>
      <c r="I323" s="21">
        <f>I324</f>
        <v>7038</v>
      </c>
    </row>
    <row r="324" spans="1:9" ht="27.65" customHeight="1">
      <c r="A324" s="47" t="s">
        <v>629</v>
      </c>
      <c r="B324" s="23" t="s">
        <v>517</v>
      </c>
      <c r="C324" s="29">
        <v>3519</v>
      </c>
      <c r="D324" s="29">
        <v>3578.8</v>
      </c>
      <c r="E324" s="69">
        <f t="shared" si="25"/>
        <v>59.800000000000182</v>
      </c>
      <c r="F324" s="29">
        <v>3578.8</v>
      </c>
      <c r="G324" s="69">
        <f t="shared" si="26"/>
        <v>0</v>
      </c>
      <c r="H324" s="29">
        <f t="shared" si="30"/>
        <v>100</v>
      </c>
      <c r="I324" s="29">
        <v>7038</v>
      </c>
    </row>
    <row r="325" spans="1:9" s="26" customFormat="1" ht="13">
      <c r="A325" s="48" t="s">
        <v>630</v>
      </c>
      <c r="B325" s="38" t="s">
        <v>518</v>
      </c>
      <c r="C325" s="21">
        <f>C326</f>
        <v>319.39999999999998</v>
      </c>
      <c r="D325" s="21">
        <f>D326</f>
        <v>319.39999999999998</v>
      </c>
      <c r="E325" s="67">
        <f t="shared" si="25"/>
        <v>0</v>
      </c>
      <c r="F325" s="21">
        <f>F326</f>
        <v>319.39999999999998</v>
      </c>
      <c r="G325" s="67">
        <f t="shared" si="26"/>
        <v>0</v>
      </c>
      <c r="H325" s="21">
        <f t="shared" si="30"/>
        <v>100</v>
      </c>
      <c r="I325" s="21">
        <f>I326</f>
        <v>638.79999999999995</v>
      </c>
    </row>
    <row r="326" spans="1:9" ht="13">
      <c r="A326" s="59" t="s">
        <v>631</v>
      </c>
      <c r="B326" s="60" t="s">
        <v>519</v>
      </c>
      <c r="C326" s="29">
        <v>319.39999999999998</v>
      </c>
      <c r="D326" s="29">
        <v>319.39999999999998</v>
      </c>
      <c r="E326" s="69">
        <f t="shared" si="25"/>
        <v>0</v>
      </c>
      <c r="F326" s="29">
        <v>319.39999999999998</v>
      </c>
      <c r="G326" s="69">
        <f t="shared" si="26"/>
        <v>0</v>
      </c>
      <c r="H326" s="29">
        <f t="shared" si="30"/>
        <v>100</v>
      </c>
      <c r="I326" s="29">
        <v>638.79999999999995</v>
      </c>
    </row>
    <row r="327" spans="1:9" s="33" customFormat="1" ht="13">
      <c r="A327" s="56" t="s">
        <v>632</v>
      </c>
      <c r="B327" s="57" t="s">
        <v>520</v>
      </c>
      <c r="C327" s="42">
        <f>C330+C332</f>
        <v>405800.7</v>
      </c>
      <c r="D327" s="42">
        <f>D330+D332</f>
        <v>13940.2</v>
      </c>
      <c r="E327" s="71">
        <f t="shared" si="25"/>
        <v>-391860.5</v>
      </c>
      <c r="F327" s="42">
        <f>F330+F332</f>
        <v>13940.2</v>
      </c>
      <c r="G327" s="71">
        <f t="shared" si="26"/>
        <v>0</v>
      </c>
      <c r="H327" s="42">
        <f t="shared" si="30"/>
        <v>100</v>
      </c>
      <c r="I327" s="42">
        <f>I330+I332</f>
        <v>1769981</v>
      </c>
    </row>
    <row r="328" spans="1:9" ht="52" hidden="1">
      <c r="A328" s="59" t="s">
        <v>521</v>
      </c>
      <c r="B328" s="60" t="s">
        <v>522</v>
      </c>
      <c r="C328" s="29">
        <f>C329</f>
        <v>0</v>
      </c>
      <c r="D328" s="29">
        <f>D329</f>
        <v>0</v>
      </c>
      <c r="E328" s="69">
        <f t="shared" si="25"/>
        <v>0</v>
      </c>
      <c r="F328" s="29">
        <f>F329</f>
        <v>0</v>
      </c>
      <c r="G328" s="69">
        <f t="shared" si="26"/>
        <v>0</v>
      </c>
      <c r="H328" s="29" t="e">
        <f t="shared" si="30"/>
        <v>#DIV/0!</v>
      </c>
      <c r="I328" s="29">
        <f>I329</f>
        <v>0</v>
      </c>
    </row>
    <row r="329" spans="1:9" ht="52" hidden="1">
      <c r="A329" s="59" t="s">
        <v>523</v>
      </c>
      <c r="B329" s="60" t="s">
        <v>524</v>
      </c>
      <c r="C329" s="29"/>
      <c r="D329" s="29"/>
      <c r="E329" s="69">
        <f t="shared" si="25"/>
        <v>0</v>
      </c>
      <c r="F329" s="29"/>
      <c r="G329" s="69">
        <f t="shared" si="26"/>
        <v>0</v>
      </c>
      <c r="H329" s="29" t="e">
        <f t="shared" si="30"/>
        <v>#DIV/0!</v>
      </c>
      <c r="I329" s="29"/>
    </row>
    <row r="330" spans="1:9" ht="44" hidden="1" customHeight="1">
      <c r="A330" s="48" t="s">
        <v>525</v>
      </c>
      <c r="B330" s="60" t="s">
        <v>526</v>
      </c>
      <c r="C330" s="29">
        <f>C331</f>
        <v>0</v>
      </c>
      <c r="D330" s="29">
        <f>D331</f>
        <v>0</v>
      </c>
      <c r="E330" s="69">
        <f t="shared" si="25"/>
        <v>0</v>
      </c>
      <c r="F330" s="29">
        <f>F331</f>
        <v>0</v>
      </c>
      <c r="G330" s="69">
        <f t="shared" si="26"/>
        <v>0</v>
      </c>
      <c r="H330" s="29" t="e">
        <f t="shared" si="30"/>
        <v>#DIV/0!</v>
      </c>
      <c r="I330" s="29">
        <f>I331</f>
        <v>0</v>
      </c>
    </row>
    <row r="331" spans="1:9" ht="26" hidden="1">
      <c r="A331" s="59" t="s">
        <v>527</v>
      </c>
      <c r="B331" s="60" t="s">
        <v>528</v>
      </c>
      <c r="C331" s="29">
        <v>0</v>
      </c>
      <c r="D331" s="29">
        <v>0</v>
      </c>
      <c r="E331" s="69">
        <f t="shared" si="25"/>
        <v>0</v>
      </c>
      <c r="F331" s="29">
        <v>0</v>
      </c>
      <c r="G331" s="69">
        <f t="shared" si="26"/>
        <v>0</v>
      </c>
      <c r="H331" s="29" t="e">
        <f t="shared" si="30"/>
        <v>#DIV/0!</v>
      </c>
      <c r="I331" s="29">
        <v>0</v>
      </c>
    </row>
    <row r="332" spans="1:9" s="26" customFormat="1" ht="13">
      <c r="A332" s="48" t="s">
        <v>633</v>
      </c>
      <c r="B332" s="58" t="s">
        <v>529</v>
      </c>
      <c r="C332" s="21">
        <f>C333</f>
        <v>405800.7</v>
      </c>
      <c r="D332" s="21">
        <f>D333</f>
        <v>13940.2</v>
      </c>
      <c r="E332" s="67">
        <f t="shared" si="25"/>
        <v>-391860.5</v>
      </c>
      <c r="F332" s="21">
        <f>F333</f>
        <v>13940.2</v>
      </c>
      <c r="G332" s="67">
        <f t="shared" si="26"/>
        <v>0</v>
      </c>
      <c r="H332" s="21">
        <f t="shared" si="30"/>
        <v>100</v>
      </c>
      <c r="I332" s="21">
        <f>I333</f>
        <v>1769981</v>
      </c>
    </row>
    <row r="333" spans="1:9" ht="13">
      <c r="A333" s="59" t="s">
        <v>634</v>
      </c>
      <c r="B333" s="60" t="s">
        <v>530</v>
      </c>
      <c r="C333" s="29">
        <v>405800.7</v>
      </c>
      <c r="D333" s="29">
        <v>13940.2</v>
      </c>
      <c r="E333" s="69">
        <f t="shared" si="25"/>
        <v>-391860.5</v>
      </c>
      <c r="F333" s="29">
        <v>13940.2</v>
      </c>
      <c r="G333" s="69">
        <f t="shared" si="26"/>
        <v>0</v>
      </c>
      <c r="H333" s="29">
        <f t="shared" si="30"/>
        <v>100</v>
      </c>
      <c r="I333" s="29">
        <v>1769981</v>
      </c>
    </row>
    <row r="334" spans="1:9" ht="13">
      <c r="A334" s="44" t="s">
        <v>531</v>
      </c>
      <c r="B334" s="13" t="s">
        <v>532</v>
      </c>
      <c r="C334" s="14">
        <f>C335</f>
        <v>0</v>
      </c>
      <c r="D334" s="14">
        <f>D335</f>
        <v>34675.200000000004</v>
      </c>
      <c r="E334" s="66">
        <f t="shared" si="25"/>
        <v>34675.200000000004</v>
      </c>
      <c r="F334" s="14">
        <f>F335</f>
        <v>34651.200000000004</v>
      </c>
      <c r="G334" s="66">
        <f t="shared" si="26"/>
        <v>-24</v>
      </c>
      <c r="H334" s="14">
        <f t="shared" si="30"/>
        <v>99.930786267995572</v>
      </c>
      <c r="I334" s="14">
        <f>I335</f>
        <v>169485.9</v>
      </c>
    </row>
    <row r="335" spans="1:9" s="26" customFormat="1" ht="19.25" customHeight="1">
      <c r="A335" s="37" t="s">
        <v>635</v>
      </c>
      <c r="B335" s="38" t="s">
        <v>533</v>
      </c>
      <c r="C335" s="25">
        <f>C338+C336</f>
        <v>0</v>
      </c>
      <c r="D335" s="25">
        <f>D338+D336+D337</f>
        <v>34675.200000000004</v>
      </c>
      <c r="E335" s="70">
        <f t="shared" si="25"/>
        <v>34675.200000000004</v>
      </c>
      <c r="F335" s="25">
        <f>F338+F336+F337</f>
        <v>34651.200000000004</v>
      </c>
      <c r="G335" s="70">
        <f t="shared" si="26"/>
        <v>-24</v>
      </c>
      <c r="H335" s="25">
        <f t="shared" si="30"/>
        <v>99.930786267995572</v>
      </c>
      <c r="I335" s="25">
        <f>I338+I336+I337</f>
        <v>169485.9</v>
      </c>
    </row>
    <row r="336" spans="1:9" ht="52" hidden="1">
      <c r="A336" s="22" t="s">
        <v>534</v>
      </c>
      <c r="B336" s="23" t="s">
        <v>535</v>
      </c>
      <c r="C336" s="24"/>
      <c r="D336" s="24"/>
      <c r="E336" s="68">
        <f t="shared" si="25"/>
        <v>0</v>
      </c>
      <c r="F336" s="24"/>
      <c r="G336" s="68">
        <f t="shared" si="26"/>
        <v>0</v>
      </c>
      <c r="H336" s="24" t="e">
        <f t="shared" si="30"/>
        <v>#DIV/0!</v>
      </c>
      <c r="I336" s="24"/>
    </row>
    <row r="337" spans="1:9" ht="52">
      <c r="A337" s="22" t="s">
        <v>662</v>
      </c>
      <c r="B337" s="23" t="s">
        <v>535</v>
      </c>
      <c r="C337" s="24"/>
      <c r="D337" s="24">
        <v>920.3</v>
      </c>
      <c r="E337" s="68"/>
      <c r="F337" s="24">
        <v>886.9</v>
      </c>
      <c r="G337" s="68"/>
      <c r="H337" s="24">
        <f t="shared" si="30"/>
        <v>96.370748668912313</v>
      </c>
      <c r="I337" s="24">
        <v>920.4</v>
      </c>
    </row>
    <row r="338" spans="1:9" ht="13">
      <c r="A338" s="22" t="s">
        <v>636</v>
      </c>
      <c r="B338" s="23" t="s">
        <v>533</v>
      </c>
      <c r="C338" s="24">
        <v>0</v>
      </c>
      <c r="D338" s="24">
        <v>33754.9</v>
      </c>
      <c r="E338" s="68">
        <f t="shared" si="25"/>
        <v>33754.9</v>
      </c>
      <c r="F338" s="24">
        <v>33764.300000000003</v>
      </c>
      <c r="G338" s="68">
        <f t="shared" si="26"/>
        <v>9.4000000000014552</v>
      </c>
      <c r="H338" s="24">
        <f t="shared" si="30"/>
        <v>100.02784780876259</v>
      </c>
      <c r="I338" s="24">
        <v>168565.5</v>
      </c>
    </row>
    <row r="339" spans="1:9" ht="65">
      <c r="A339" s="12" t="s">
        <v>536</v>
      </c>
      <c r="B339" s="57" t="s">
        <v>537</v>
      </c>
      <c r="C339" s="42">
        <f>C340</f>
        <v>0</v>
      </c>
      <c r="D339" s="42">
        <f>D340</f>
        <v>1128</v>
      </c>
      <c r="E339" s="71">
        <f t="shared" si="25"/>
        <v>1128</v>
      </c>
      <c r="F339" s="42">
        <f>F340</f>
        <v>1188.5</v>
      </c>
      <c r="G339" s="71">
        <f t="shared" si="26"/>
        <v>60.5</v>
      </c>
      <c r="H339" s="42">
        <f t="shared" si="30"/>
        <v>105.36347517730495</v>
      </c>
      <c r="I339" s="42">
        <f>I340</f>
        <v>1128</v>
      </c>
    </row>
    <row r="340" spans="1:9" s="33" customFormat="1" ht="26">
      <c r="A340" s="40" t="s">
        <v>637</v>
      </c>
      <c r="B340" s="57" t="s">
        <v>538</v>
      </c>
      <c r="C340" s="14">
        <f>C341</f>
        <v>0</v>
      </c>
      <c r="D340" s="14">
        <f>D341</f>
        <v>1128</v>
      </c>
      <c r="E340" s="66">
        <f t="shared" si="25"/>
        <v>1128</v>
      </c>
      <c r="F340" s="14">
        <f>F341</f>
        <v>1188.5</v>
      </c>
      <c r="G340" s="66">
        <f t="shared" si="26"/>
        <v>60.5</v>
      </c>
      <c r="H340" s="14">
        <f t="shared" si="30"/>
        <v>105.36347517730495</v>
      </c>
      <c r="I340" s="14">
        <f>I341</f>
        <v>1128</v>
      </c>
    </row>
    <row r="341" spans="1:9" s="26" customFormat="1" ht="26">
      <c r="A341" s="19" t="s">
        <v>638</v>
      </c>
      <c r="B341" s="58" t="s">
        <v>539</v>
      </c>
      <c r="C341" s="25">
        <f>C343+C344</f>
        <v>0</v>
      </c>
      <c r="D341" s="25">
        <f>D343+D344</f>
        <v>1128</v>
      </c>
      <c r="E341" s="70">
        <f t="shared" si="25"/>
        <v>1128</v>
      </c>
      <c r="F341" s="25">
        <f>F343+F344</f>
        <v>1188.5</v>
      </c>
      <c r="G341" s="70">
        <f t="shared" si="26"/>
        <v>60.5</v>
      </c>
      <c r="H341" s="25">
        <f t="shared" si="30"/>
        <v>105.36347517730495</v>
      </c>
      <c r="I341" s="25">
        <f>I343+I344</f>
        <v>1128</v>
      </c>
    </row>
    <row r="342" spans="1:9" ht="13" hidden="1">
      <c r="A342" s="27"/>
      <c r="B342" s="60"/>
      <c r="C342" s="24"/>
      <c r="D342" s="24"/>
      <c r="E342" s="68">
        <f t="shared" si="25"/>
        <v>0</v>
      </c>
      <c r="F342" s="24"/>
      <c r="G342" s="68">
        <f t="shared" si="26"/>
        <v>0</v>
      </c>
      <c r="H342" s="24" t="e">
        <f t="shared" si="30"/>
        <v>#DIV/0!</v>
      </c>
      <c r="I342" s="24"/>
    </row>
    <row r="343" spans="1:9" ht="26">
      <c r="A343" s="27" t="s">
        <v>639</v>
      </c>
      <c r="B343" s="60" t="s">
        <v>540</v>
      </c>
      <c r="C343" s="24">
        <v>0</v>
      </c>
      <c r="D343" s="24">
        <v>905</v>
      </c>
      <c r="E343" s="68">
        <f t="shared" si="25"/>
        <v>905</v>
      </c>
      <c r="F343" s="24">
        <v>905</v>
      </c>
      <c r="G343" s="68">
        <f t="shared" si="26"/>
        <v>0</v>
      </c>
      <c r="H343" s="24">
        <f t="shared" si="30"/>
        <v>100</v>
      </c>
      <c r="I343" s="24">
        <v>905</v>
      </c>
    </row>
    <row r="344" spans="1:9" ht="26">
      <c r="A344" s="27" t="s">
        <v>640</v>
      </c>
      <c r="B344" s="60" t="s">
        <v>541</v>
      </c>
      <c r="C344" s="24">
        <v>0</v>
      </c>
      <c r="D344" s="24">
        <v>223</v>
      </c>
      <c r="E344" s="68">
        <f t="shared" si="25"/>
        <v>223</v>
      </c>
      <c r="F344" s="24">
        <v>283.5</v>
      </c>
      <c r="G344" s="68">
        <f t="shared" si="26"/>
        <v>60.5</v>
      </c>
      <c r="H344" s="24">
        <f t="shared" si="30"/>
        <v>127.13004484304933</v>
      </c>
      <c r="I344" s="24">
        <v>223</v>
      </c>
    </row>
    <row r="345" spans="1:9" ht="29" customHeight="1">
      <c r="A345" s="12" t="s">
        <v>542</v>
      </c>
      <c r="B345" s="13" t="s">
        <v>543</v>
      </c>
      <c r="C345" s="42">
        <f>C346</f>
        <v>0</v>
      </c>
      <c r="D345" s="42">
        <f>D346</f>
        <v>988456.5</v>
      </c>
      <c r="E345" s="71">
        <f t="shared" si="25"/>
        <v>988456.5</v>
      </c>
      <c r="F345" s="42">
        <f>F346</f>
        <v>-979392.8</v>
      </c>
      <c r="G345" s="71">
        <f t="shared" si="26"/>
        <v>-1967849.3</v>
      </c>
      <c r="H345" s="42">
        <f t="shared" ref="H345:H346" si="32">F345/D345*100</f>
        <v>-99.083045131475188</v>
      </c>
      <c r="I345" s="42">
        <f>I346</f>
        <v>-979442.5</v>
      </c>
    </row>
    <row r="346" spans="1:9" ht="29" customHeight="1">
      <c r="A346" s="19" t="s">
        <v>641</v>
      </c>
      <c r="B346" s="58" t="s">
        <v>544</v>
      </c>
      <c r="C346" s="21">
        <f>C347+C352</f>
        <v>0</v>
      </c>
      <c r="D346" s="21">
        <f>D347+D352</f>
        <v>988456.5</v>
      </c>
      <c r="E346" s="67">
        <f t="shared" si="25"/>
        <v>988456.5</v>
      </c>
      <c r="F346" s="21">
        <f>F347+F352+F348+F349+F350+F351</f>
        <v>-979392.8</v>
      </c>
      <c r="G346" s="67">
        <f t="shared" si="26"/>
        <v>-1967849.3</v>
      </c>
      <c r="H346" s="21">
        <f t="shared" si="32"/>
        <v>-99.083045131475188</v>
      </c>
      <c r="I346" s="21">
        <f>SUM(I347:I352)</f>
        <v>-979442.5</v>
      </c>
    </row>
    <row r="347" spans="1:9" ht="43.25" customHeight="1">
      <c r="A347" s="22" t="s">
        <v>642</v>
      </c>
      <c r="B347" s="23" t="s">
        <v>545</v>
      </c>
      <c r="C347" s="24">
        <v>0</v>
      </c>
      <c r="D347" s="24">
        <v>0</v>
      </c>
      <c r="E347" s="68">
        <f t="shared" si="25"/>
        <v>0</v>
      </c>
      <c r="F347" s="24">
        <v>-166.9</v>
      </c>
      <c r="G347" s="68">
        <f t="shared" si="26"/>
        <v>-166.9</v>
      </c>
      <c r="H347" s="24"/>
      <c r="I347" s="24">
        <v>-166.9</v>
      </c>
    </row>
    <row r="348" spans="1:9" ht="31.25" customHeight="1">
      <c r="A348" s="22" t="s">
        <v>590</v>
      </c>
      <c r="B348" s="23" t="s">
        <v>589</v>
      </c>
      <c r="C348" s="24">
        <v>0</v>
      </c>
      <c r="D348" s="24">
        <v>0</v>
      </c>
      <c r="E348" s="68">
        <f t="shared" si="25"/>
        <v>0</v>
      </c>
      <c r="F348" s="24">
        <v>-814.9</v>
      </c>
      <c r="G348" s="68">
        <f t="shared" si="26"/>
        <v>-814.9</v>
      </c>
      <c r="H348" s="24"/>
      <c r="I348" s="24">
        <v>-814.8</v>
      </c>
    </row>
    <row r="349" spans="1:9" ht="28.75" customHeight="1">
      <c r="A349" s="22" t="s">
        <v>592</v>
      </c>
      <c r="B349" s="23" t="s">
        <v>591</v>
      </c>
      <c r="C349" s="24">
        <v>0</v>
      </c>
      <c r="D349" s="24">
        <v>0</v>
      </c>
      <c r="E349" s="68">
        <f t="shared" si="25"/>
        <v>0</v>
      </c>
      <c r="F349" s="24">
        <v>-147</v>
      </c>
      <c r="G349" s="68">
        <f t="shared" si="26"/>
        <v>-147</v>
      </c>
      <c r="H349" s="24"/>
      <c r="I349" s="24">
        <v>-147</v>
      </c>
    </row>
    <row r="350" spans="1:9" ht="43.25" customHeight="1">
      <c r="A350" s="22" t="s">
        <v>594</v>
      </c>
      <c r="B350" s="23" t="s">
        <v>593</v>
      </c>
      <c r="C350" s="24">
        <v>0</v>
      </c>
      <c r="D350" s="24">
        <v>0</v>
      </c>
      <c r="E350" s="68">
        <f t="shared" si="25"/>
        <v>0</v>
      </c>
      <c r="F350" s="24">
        <v>-306.5</v>
      </c>
      <c r="G350" s="68">
        <f t="shared" si="26"/>
        <v>-306.5</v>
      </c>
      <c r="H350" s="24"/>
      <c r="I350" s="24">
        <v>-306.5</v>
      </c>
    </row>
    <row r="351" spans="1:9" ht="31.25" customHeight="1">
      <c r="A351" s="22" t="s">
        <v>596</v>
      </c>
      <c r="B351" s="23" t="s">
        <v>595</v>
      </c>
      <c r="C351" s="24">
        <v>0</v>
      </c>
      <c r="D351" s="24">
        <v>0</v>
      </c>
      <c r="E351" s="68">
        <f t="shared" si="25"/>
        <v>0</v>
      </c>
      <c r="F351" s="24">
        <v>-66.099999999999994</v>
      </c>
      <c r="G351" s="68">
        <f t="shared" si="26"/>
        <v>-66.099999999999994</v>
      </c>
      <c r="H351" s="24"/>
      <c r="I351" s="24">
        <v>-66.099999999999994</v>
      </c>
    </row>
    <row r="352" spans="1:9" ht="32" customHeight="1">
      <c r="A352" s="22" t="s">
        <v>643</v>
      </c>
      <c r="B352" s="23" t="s">
        <v>546</v>
      </c>
      <c r="C352" s="24">
        <v>0</v>
      </c>
      <c r="D352" s="24">
        <v>988456.5</v>
      </c>
      <c r="E352" s="68">
        <f t="shared" si="25"/>
        <v>988456.5</v>
      </c>
      <c r="F352" s="24">
        <v>-977891.4</v>
      </c>
      <c r="G352" s="68">
        <f t="shared" si="26"/>
        <v>-1966347.9</v>
      </c>
      <c r="H352" s="24">
        <f t="shared" ref="H352" si="33">F352/D352*100</f>
        <v>-98.931151750228764</v>
      </c>
      <c r="I352" s="24">
        <v>-977941.2</v>
      </c>
    </row>
    <row r="353" spans="1:9" ht="16.25" customHeight="1">
      <c r="A353" s="12"/>
      <c r="B353" s="63" t="s">
        <v>547</v>
      </c>
      <c r="C353" s="64">
        <f>C13+C251</f>
        <v>2516845.7000000002</v>
      </c>
      <c r="D353" s="64">
        <f>D13+D251</f>
        <v>3144717.5</v>
      </c>
      <c r="E353" s="72">
        <f t="shared" si="25"/>
        <v>627871.79999999981</v>
      </c>
      <c r="F353" s="64">
        <f>F13+F251</f>
        <v>1141576.1000000001</v>
      </c>
      <c r="G353" s="72">
        <f t="shared" si="26"/>
        <v>-2003141.4</v>
      </c>
      <c r="H353" s="64">
        <f t="shared" ref="H353" si="34">F353/D353*100</f>
        <v>36.30138796251174</v>
      </c>
      <c r="I353" s="64">
        <f>I13+I251</f>
        <v>6648625.8000000007</v>
      </c>
    </row>
  </sheetData>
  <autoFilter ref="A12:I353"/>
  <mergeCells count="11">
    <mergeCell ref="D9:I9"/>
    <mergeCell ref="A10:A11"/>
    <mergeCell ref="B10:B11"/>
    <mergeCell ref="C10:H10"/>
    <mergeCell ref="I10:I11"/>
    <mergeCell ref="A8:I8"/>
    <mergeCell ref="C1:I1"/>
    <mergeCell ref="C2:I2"/>
    <mergeCell ref="C3:I3"/>
    <mergeCell ref="C4:I4"/>
    <mergeCell ref="C6:I6"/>
  </mergeCells>
  <printOptions horizontalCentered="1"/>
  <pageMargins left="0.39370078740157483" right="0.39370078740157483" top="1.1811023622047245" bottom="0.19685039370078741" header="0.15748031496062992" footer="0.19685039370078741"/>
  <pageSetup paperSize="9" scale="9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К-2</vt:lpstr>
      <vt:lpstr>'Форма К-2'!Заголовки_для_печати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2902</dc:creator>
  <cp:lastModifiedBy>Круг Татьяна Андреевна</cp:lastModifiedBy>
  <cp:lastPrinted>2019-08-09T05:12:23Z</cp:lastPrinted>
  <dcterms:created xsi:type="dcterms:W3CDTF">2018-04-25T11:49:21Z</dcterms:created>
  <dcterms:modified xsi:type="dcterms:W3CDTF">2019-08-09T09:44:58Z</dcterms:modified>
</cp:coreProperties>
</file>