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200.25.4\user\Общая папка\Бычина\думские\Май\решения\решение 103\"/>
    </mc:Choice>
  </mc:AlternateContent>
  <xr:revisionPtr revIDLastSave="0" documentId="8_{6A99FBDD-A8B2-41A1-A367-1E987D84593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Форма К-2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_xlnm._FilterDatabase" localSheetId="0" hidden="1">'Форма К-2'!$A$11:$I$385</definedName>
    <definedName name="_xlnm.Print_Titles" localSheetId="0">'Форма К-2'!$9:$11</definedName>
  </definedNames>
  <calcPr calcId="191029"/>
</workbook>
</file>

<file path=xl/calcChain.xml><?xml version="1.0" encoding="utf-8"?>
<calcChain xmlns="http://schemas.openxmlformats.org/spreadsheetml/2006/main">
  <c r="H373" i="1" l="1"/>
  <c r="H362" i="1"/>
  <c r="H301" i="1"/>
  <c r="E284" i="1"/>
  <c r="G284" i="1"/>
  <c r="C276" i="1"/>
  <c r="D276" i="1"/>
  <c r="E276" i="1"/>
  <c r="H180" i="1" l="1"/>
  <c r="H177" i="1"/>
  <c r="H145" i="1"/>
  <c r="F281" i="1" l="1"/>
  <c r="F259" i="1"/>
  <c r="F218" i="1"/>
  <c r="E224" i="1"/>
  <c r="E223" i="1"/>
  <c r="E221" i="1"/>
  <c r="G221" i="1"/>
  <c r="F223" i="1"/>
  <c r="F361" i="1" l="1"/>
  <c r="H361" i="1" s="1"/>
  <c r="F300" i="1"/>
  <c r="H300" i="1" s="1"/>
  <c r="F276" i="1"/>
  <c r="G261" i="1"/>
  <c r="D235" i="1" l="1"/>
  <c r="D205" i="1"/>
  <c r="D200" i="1"/>
  <c r="D158" i="1" l="1"/>
  <c r="C158" i="1"/>
  <c r="D247" i="1" l="1"/>
  <c r="H21" i="1" l="1"/>
  <c r="H23" i="1"/>
  <c r="H25" i="1"/>
  <c r="H27" i="1"/>
  <c r="H30" i="1"/>
  <c r="H32" i="1"/>
  <c r="H36" i="1"/>
  <c r="H37" i="1"/>
  <c r="H40" i="1"/>
  <c r="H41" i="1"/>
  <c r="H42" i="1"/>
  <c r="H43" i="1"/>
  <c r="H47" i="1"/>
  <c r="H53" i="1"/>
  <c r="H54" i="1"/>
  <c r="H55" i="1"/>
  <c r="H57" i="1"/>
  <c r="H59" i="1"/>
  <c r="H61" i="1"/>
  <c r="H66" i="1"/>
  <c r="H68" i="1"/>
  <c r="H69" i="1"/>
  <c r="H73" i="1"/>
  <c r="H79" i="1"/>
  <c r="H81" i="1"/>
  <c r="H82" i="1"/>
  <c r="H86" i="1"/>
  <c r="H92" i="1"/>
  <c r="H95" i="1"/>
  <c r="H98" i="1"/>
  <c r="H101" i="1"/>
  <c r="H103" i="1"/>
  <c r="H104" i="1"/>
  <c r="H105" i="1"/>
  <c r="H107" i="1"/>
  <c r="H109" i="1"/>
  <c r="H119" i="1"/>
  <c r="H121" i="1"/>
  <c r="H123" i="1"/>
  <c r="H126" i="1"/>
  <c r="H131" i="1"/>
  <c r="H133" i="1"/>
  <c r="H135" i="1"/>
  <c r="H137" i="1"/>
  <c r="H140" i="1"/>
  <c r="H142" i="1"/>
  <c r="H147" i="1"/>
  <c r="H150" i="1"/>
  <c r="H152" i="1"/>
  <c r="H155" i="1"/>
  <c r="H156" i="1"/>
  <c r="H157" i="1"/>
  <c r="H159" i="1"/>
  <c r="H160" i="1"/>
  <c r="H161" i="1"/>
  <c r="H163" i="1"/>
  <c r="H166" i="1"/>
  <c r="H169" i="1"/>
  <c r="H171" i="1"/>
  <c r="H172" i="1"/>
  <c r="H173" i="1"/>
  <c r="H174" i="1"/>
  <c r="H182" i="1"/>
  <c r="H183" i="1"/>
  <c r="H185" i="1"/>
  <c r="H188" i="1"/>
  <c r="H190" i="1"/>
  <c r="H193" i="1"/>
  <c r="H196" i="1"/>
  <c r="H201" i="1"/>
  <c r="H202" i="1"/>
  <c r="H203" i="1"/>
  <c r="H206" i="1"/>
  <c r="H207" i="1"/>
  <c r="H208" i="1"/>
  <c r="H209" i="1"/>
  <c r="H210" i="1"/>
  <c r="H211" i="1"/>
  <c r="H214" i="1"/>
  <c r="H215" i="1"/>
  <c r="H216" i="1"/>
  <c r="H219" i="1"/>
  <c r="H220" i="1"/>
  <c r="H222" i="1"/>
  <c r="H226" i="1"/>
  <c r="H228" i="1"/>
  <c r="H232" i="1"/>
  <c r="H233" i="1"/>
  <c r="H236" i="1"/>
  <c r="H237" i="1"/>
  <c r="H238" i="1"/>
  <c r="H239" i="1"/>
  <c r="H241" i="1"/>
  <c r="H244" i="1"/>
  <c r="H245" i="1"/>
  <c r="H246" i="1"/>
  <c r="H251" i="1"/>
  <c r="H252" i="1"/>
  <c r="H253" i="1"/>
  <c r="H254" i="1"/>
  <c r="H255" i="1"/>
  <c r="H256" i="1"/>
  <c r="H257" i="1"/>
  <c r="H260" i="1"/>
  <c r="H262" i="1"/>
  <c r="H263" i="1"/>
  <c r="H266" i="1"/>
  <c r="H267" i="1"/>
  <c r="H269" i="1"/>
  <c r="H272" i="1"/>
  <c r="H274" i="1"/>
  <c r="H282" i="1"/>
  <c r="H283" i="1"/>
  <c r="H285" i="1"/>
  <c r="H286" i="1"/>
  <c r="H288" i="1"/>
  <c r="H289" i="1"/>
  <c r="H291" i="1"/>
  <c r="H296" i="1"/>
  <c r="H303" i="1"/>
  <c r="H305" i="1"/>
  <c r="H308" i="1"/>
  <c r="H310" i="1"/>
  <c r="H312" i="1"/>
  <c r="H314" i="1"/>
  <c r="H316" i="1"/>
  <c r="H318" i="1"/>
  <c r="H320" i="1"/>
  <c r="H322" i="1"/>
  <c r="H324" i="1"/>
  <c r="H326" i="1"/>
  <c r="H328" i="1"/>
  <c r="H330" i="1"/>
  <c r="H332" i="1"/>
  <c r="H334" i="1"/>
  <c r="H338" i="1"/>
  <c r="H341" i="1"/>
  <c r="H343" i="1"/>
  <c r="H347" i="1"/>
  <c r="H349" i="1"/>
  <c r="H351" i="1"/>
  <c r="H353" i="1"/>
  <c r="H355" i="1"/>
  <c r="H358" i="1"/>
  <c r="H360" i="1"/>
  <c r="H364" i="1"/>
  <c r="H367" i="1"/>
  <c r="H368" i="1"/>
  <c r="H372" i="1"/>
  <c r="H374" i="1"/>
  <c r="H377" i="1"/>
  <c r="H378" i="1"/>
  <c r="H379" i="1"/>
  <c r="H380" i="1"/>
  <c r="H381" i="1"/>
  <c r="H382" i="1"/>
  <c r="H383" i="1"/>
  <c r="H384" i="1"/>
  <c r="F280" i="1" l="1"/>
  <c r="F275" i="1" s="1"/>
  <c r="F250" i="1"/>
  <c r="F205" i="1"/>
  <c r="H205" i="1" s="1"/>
  <c r="F265" i="1"/>
  <c r="F243" i="1"/>
  <c r="F240" i="1"/>
  <c r="F230" i="1"/>
  <c r="F217" i="1"/>
  <c r="F200" i="1"/>
  <c r="H200" i="1" s="1"/>
  <c r="G254" i="1"/>
  <c r="G246" i="1"/>
  <c r="F264" i="1" l="1"/>
  <c r="H265" i="1"/>
  <c r="F213" i="1"/>
  <c r="F212" i="1" s="1"/>
  <c r="G203" i="1"/>
  <c r="F97" i="1"/>
  <c r="D213" i="1"/>
  <c r="D230" i="1"/>
  <c r="H230" i="1" s="1"/>
  <c r="D234" i="1"/>
  <c r="D243" i="1"/>
  <c r="D250" i="1"/>
  <c r="D259" i="1"/>
  <c r="D281" i="1"/>
  <c r="H281" i="1" s="1"/>
  <c r="D264" i="1"/>
  <c r="E254" i="1"/>
  <c r="H264" i="1" l="1"/>
  <c r="D280" i="1"/>
  <c r="H280" i="1" s="1"/>
  <c r="D249" i="1"/>
  <c r="H250" i="1"/>
  <c r="D242" i="1"/>
  <c r="H243" i="1"/>
  <c r="D212" i="1"/>
  <c r="H213" i="1"/>
  <c r="E246" i="1"/>
  <c r="D240" i="1"/>
  <c r="H240" i="1" s="1"/>
  <c r="D225" i="1"/>
  <c r="D218" i="1"/>
  <c r="E206" i="1"/>
  <c r="E203" i="1"/>
  <c r="D217" i="1" l="1"/>
  <c r="H217" i="1" s="1"/>
  <c r="H218" i="1"/>
  <c r="D100" i="1"/>
  <c r="C324" i="1"/>
  <c r="C350" i="1" l="1"/>
  <c r="C348" i="1"/>
  <c r="C181" i="1"/>
  <c r="F26" i="1" l="1"/>
  <c r="F20" i="1"/>
  <c r="F15" i="1"/>
  <c r="G16" i="1" l="1"/>
  <c r="G17" i="1"/>
  <c r="G18" i="1"/>
  <c r="G19" i="1"/>
  <c r="G21" i="1"/>
  <c r="G22" i="1"/>
  <c r="G23" i="1"/>
  <c r="G24" i="1"/>
  <c r="G25" i="1"/>
  <c r="G27" i="1"/>
  <c r="G28" i="1"/>
  <c r="G29" i="1"/>
  <c r="G30" i="1"/>
  <c r="G32" i="1"/>
  <c r="G33" i="1"/>
  <c r="G35" i="1"/>
  <c r="G36" i="1"/>
  <c r="G37" i="1"/>
  <c r="G40" i="1"/>
  <c r="G41" i="1"/>
  <c r="G42" i="1"/>
  <c r="G43" i="1"/>
  <c r="G47" i="1"/>
  <c r="G48" i="1"/>
  <c r="G50" i="1"/>
  <c r="G51" i="1"/>
  <c r="G53" i="1"/>
  <c r="G54" i="1"/>
  <c r="G55" i="1"/>
  <c r="G57" i="1"/>
  <c r="G58" i="1"/>
  <c r="G59" i="1"/>
  <c r="G61" i="1"/>
  <c r="G62" i="1"/>
  <c r="G63" i="1"/>
  <c r="G66" i="1"/>
  <c r="G67" i="1"/>
  <c r="G68" i="1"/>
  <c r="G69" i="1"/>
  <c r="G70" i="1"/>
  <c r="G73" i="1"/>
  <c r="G74" i="1"/>
  <c r="G75" i="1"/>
  <c r="G76" i="1"/>
  <c r="G77" i="1"/>
  <c r="G79" i="1"/>
  <c r="G80" i="1"/>
  <c r="G81" i="1"/>
  <c r="G82" i="1"/>
  <c r="G83" i="1"/>
  <c r="G86" i="1"/>
  <c r="G87" i="1"/>
  <c r="G88" i="1"/>
  <c r="G89" i="1"/>
  <c r="G90" i="1"/>
  <c r="G92" i="1"/>
  <c r="G93" i="1"/>
  <c r="G94" i="1"/>
  <c r="G95" i="1"/>
  <c r="G98" i="1"/>
  <c r="G101" i="1"/>
  <c r="G103" i="1"/>
  <c r="G104" i="1"/>
  <c r="G105" i="1"/>
  <c r="G107" i="1"/>
  <c r="G109" i="1"/>
  <c r="G111" i="1"/>
  <c r="G112" i="1"/>
  <c r="G114" i="1"/>
  <c r="G116" i="1"/>
  <c r="G119" i="1"/>
  <c r="G121" i="1"/>
  <c r="G123" i="1"/>
  <c r="G126" i="1"/>
  <c r="G128" i="1"/>
  <c r="G131" i="1"/>
  <c r="G133" i="1"/>
  <c r="G135" i="1"/>
  <c r="G137" i="1"/>
  <c r="G140" i="1"/>
  <c r="G142" i="1"/>
  <c r="G145" i="1"/>
  <c r="G147" i="1"/>
  <c r="G150" i="1"/>
  <c r="G152" i="1"/>
  <c r="G155" i="1"/>
  <c r="G156" i="1"/>
  <c r="G157" i="1"/>
  <c r="G159" i="1"/>
  <c r="G160" i="1"/>
  <c r="G161" i="1"/>
  <c r="G163" i="1"/>
  <c r="G166" i="1"/>
  <c r="G169" i="1"/>
  <c r="G171" i="1"/>
  <c r="G172" i="1"/>
  <c r="G173" i="1"/>
  <c r="G174" i="1"/>
  <c r="G177" i="1"/>
  <c r="G180" i="1"/>
  <c r="G182" i="1"/>
  <c r="G183" i="1"/>
  <c r="G185" i="1"/>
  <c r="G188" i="1"/>
  <c r="G190" i="1"/>
  <c r="G193" i="1"/>
  <c r="G196" i="1"/>
  <c r="G200" i="1"/>
  <c r="G201" i="1"/>
  <c r="G202" i="1"/>
  <c r="G207" i="1"/>
  <c r="G208" i="1"/>
  <c r="G209" i="1"/>
  <c r="G210" i="1"/>
  <c r="G211" i="1"/>
  <c r="G213" i="1"/>
  <c r="G214" i="1"/>
  <c r="G215" i="1"/>
  <c r="G216" i="1"/>
  <c r="G219" i="1"/>
  <c r="G220" i="1"/>
  <c r="G222" i="1"/>
  <c r="G226" i="1"/>
  <c r="G228" i="1"/>
  <c r="G231" i="1"/>
  <c r="G233" i="1"/>
  <c r="G236" i="1"/>
  <c r="G237" i="1"/>
  <c r="G238" i="1"/>
  <c r="G239" i="1"/>
  <c r="G244" i="1"/>
  <c r="G245" i="1"/>
  <c r="G248" i="1"/>
  <c r="G251" i="1"/>
  <c r="G252" i="1"/>
  <c r="G253" i="1"/>
  <c r="G255" i="1"/>
  <c r="G256" i="1"/>
  <c r="G257" i="1"/>
  <c r="G260" i="1"/>
  <c r="G262" i="1"/>
  <c r="G263" i="1"/>
  <c r="G269" i="1"/>
  <c r="G272" i="1"/>
  <c r="G274" i="1"/>
  <c r="G279" i="1"/>
  <c r="G282" i="1"/>
  <c r="G283" i="1"/>
  <c r="G285" i="1"/>
  <c r="G286" i="1"/>
  <c r="G288" i="1"/>
  <c r="G289" i="1"/>
  <c r="G291" i="1"/>
  <c r="G294" i="1"/>
  <c r="G296" i="1"/>
  <c r="G303" i="1"/>
  <c r="G305" i="1"/>
  <c r="G308" i="1"/>
  <c r="G310" i="1"/>
  <c r="G312" i="1"/>
  <c r="G314" i="1"/>
  <c r="G316" i="1"/>
  <c r="G318" i="1"/>
  <c r="G320" i="1"/>
  <c r="G322" i="1"/>
  <c r="G324" i="1"/>
  <c r="G326" i="1"/>
  <c r="G328" i="1"/>
  <c r="G330" i="1"/>
  <c r="G332" i="1"/>
  <c r="G334" i="1"/>
  <c r="G336" i="1"/>
  <c r="G338" i="1"/>
  <c r="G341" i="1"/>
  <c r="G343" i="1"/>
  <c r="G345" i="1"/>
  <c r="G347" i="1"/>
  <c r="G349" i="1"/>
  <c r="G351" i="1"/>
  <c r="G353" i="1"/>
  <c r="G355" i="1"/>
  <c r="G358" i="1"/>
  <c r="G360" i="1"/>
  <c r="G364" i="1"/>
  <c r="G367" i="1"/>
  <c r="G368" i="1"/>
  <c r="G372" i="1"/>
  <c r="G373" i="1"/>
  <c r="G374" i="1"/>
  <c r="G377" i="1"/>
  <c r="G378" i="1"/>
  <c r="G379" i="1"/>
  <c r="G380" i="1"/>
  <c r="G381" i="1"/>
  <c r="G382" i="1"/>
  <c r="G383" i="1"/>
  <c r="G384" i="1"/>
  <c r="E16" i="1"/>
  <c r="E17" i="1"/>
  <c r="E18" i="1"/>
  <c r="E19" i="1"/>
  <c r="E21" i="1"/>
  <c r="E22" i="1"/>
  <c r="E23" i="1"/>
  <c r="E24" i="1"/>
  <c r="E25" i="1"/>
  <c r="E27" i="1"/>
  <c r="E28" i="1"/>
  <c r="E29" i="1"/>
  <c r="E30" i="1"/>
  <c r="E32" i="1"/>
  <c r="E33" i="1"/>
  <c r="E34" i="1"/>
  <c r="E35" i="1"/>
  <c r="E36" i="1"/>
  <c r="E37" i="1"/>
  <c r="E40" i="1"/>
  <c r="E41" i="1"/>
  <c r="E42" i="1"/>
  <c r="E43" i="1"/>
  <c r="E47" i="1"/>
  <c r="E48" i="1"/>
  <c r="E50" i="1"/>
  <c r="E51" i="1"/>
  <c r="E53" i="1"/>
  <c r="E54" i="1"/>
  <c r="E55" i="1"/>
  <c r="E57" i="1"/>
  <c r="E58" i="1"/>
  <c r="E59" i="1"/>
  <c r="E61" i="1"/>
  <c r="E62" i="1"/>
  <c r="E63" i="1"/>
  <c r="E66" i="1"/>
  <c r="E67" i="1"/>
  <c r="E68" i="1"/>
  <c r="E69" i="1"/>
  <c r="E70" i="1"/>
  <c r="E73" i="1"/>
  <c r="E74" i="1"/>
  <c r="E75" i="1"/>
  <c r="E76" i="1"/>
  <c r="E77" i="1"/>
  <c r="E79" i="1"/>
  <c r="E80" i="1"/>
  <c r="E81" i="1"/>
  <c r="E82" i="1"/>
  <c r="E83" i="1"/>
  <c r="E86" i="1"/>
  <c r="E87" i="1"/>
  <c r="E88" i="1"/>
  <c r="E89" i="1"/>
  <c r="E90" i="1"/>
  <c r="E92" i="1"/>
  <c r="E93" i="1"/>
  <c r="E94" i="1"/>
  <c r="E95" i="1"/>
  <c r="E98" i="1"/>
  <c r="E100" i="1"/>
  <c r="E101" i="1"/>
  <c r="E103" i="1"/>
  <c r="E104" i="1"/>
  <c r="E105" i="1"/>
  <c r="E107" i="1"/>
  <c r="E109" i="1"/>
  <c r="E111" i="1"/>
  <c r="E112" i="1"/>
  <c r="E114" i="1"/>
  <c r="E116" i="1"/>
  <c r="E119" i="1"/>
  <c r="E121" i="1"/>
  <c r="E123" i="1"/>
  <c r="E126" i="1"/>
  <c r="E128" i="1"/>
  <c r="E131" i="1"/>
  <c r="E133" i="1"/>
  <c r="E135" i="1"/>
  <c r="E137" i="1"/>
  <c r="E140" i="1"/>
  <c r="E142" i="1"/>
  <c r="E145" i="1"/>
  <c r="E147" i="1"/>
  <c r="E150" i="1"/>
  <c r="E152" i="1"/>
  <c r="E155" i="1"/>
  <c r="E156" i="1"/>
  <c r="E157" i="1"/>
  <c r="E159" i="1"/>
  <c r="E160" i="1"/>
  <c r="E161" i="1"/>
  <c r="E163" i="1"/>
  <c r="E166" i="1"/>
  <c r="E169" i="1"/>
  <c r="E171" i="1"/>
  <c r="E172" i="1"/>
  <c r="E173" i="1"/>
  <c r="E174" i="1"/>
  <c r="E177" i="1"/>
  <c r="E180" i="1"/>
  <c r="E182" i="1"/>
  <c r="E183" i="1"/>
  <c r="E185" i="1"/>
  <c r="E188" i="1"/>
  <c r="E190" i="1"/>
  <c r="E193" i="1"/>
  <c r="E196" i="1"/>
  <c r="E200" i="1"/>
  <c r="E201" i="1"/>
  <c r="E202" i="1"/>
  <c r="E205" i="1"/>
  <c r="E207" i="1"/>
  <c r="E208" i="1"/>
  <c r="E209" i="1"/>
  <c r="E210" i="1"/>
  <c r="E211" i="1"/>
  <c r="E213" i="1"/>
  <c r="E214" i="1"/>
  <c r="E215" i="1"/>
  <c r="E216" i="1"/>
  <c r="E218" i="1"/>
  <c r="E219" i="1"/>
  <c r="E220" i="1"/>
  <c r="E222" i="1"/>
  <c r="E225" i="1"/>
  <c r="E226" i="1"/>
  <c r="E228" i="1"/>
  <c r="E230" i="1"/>
  <c r="E231" i="1"/>
  <c r="E233" i="1"/>
  <c r="E235" i="1"/>
  <c r="E236" i="1"/>
  <c r="E237" i="1"/>
  <c r="E238" i="1"/>
  <c r="E239" i="1"/>
  <c r="E242" i="1"/>
  <c r="E243" i="1"/>
  <c r="E244" i="1"/>
  <c r="E245" i="1"/>
  <c r="E248" i="1"/>
  <c r="E250" i="1"/>
  <c r="E251" i="1"/>
  <c r="E252" i="1"/>
  <c r="E253" i="1"/>
  <c r="E255" i="1"/>
  <c r="E256" i="1"/>
  <c r="E257" i="1"/>
  <c r="E259" i="1"/>
  <c r="E260" i="1"/>
  <c r="E262" i="1"/>
  <c r="E263" i="1"/>
  <c r="E269" i="1"/>
  <c r="E272" i="1"/>
  <c r="E274" i="1"/>
  <c r="E279" i="1"/>
  <c r="E281" i="1"/>
  <c r="E282" i="1"/>
  <c r="E283" i="1"/>
  <c r="E285" i="1"/>
  <c r="E286" i="1"/>
  <c r="E288" i="1"/>
  <c r="E289" i="1"/>
  <c r="E291" i="1"/>
  <c r="E294" i="1"/>
  <c r="E296" i="1"/>
  <c r="E303" i="1"/>
  <c r="E305" i="1"/>
  <c r="E308" i="1"/>
  <c r="E310" i="1"/>
  <c r="E312" i="1"/>
  <c r="E314" i="1"/>
  <c r="E316" i="1"/>
  <c r="E318" i="1"/>
  <c r="E320" i="1"/>
  <c r="E322" i="1"/>
  <c r="E324" i="1"/>
  <c r="E326" i="1"/>
  <c r="E328" i="1"/>
  <c r="E330" i="1"/>
  <c r="E332" i="1"/>
  <c r="E334" i="1"/>
  <c r="E336" i="1"/>
  <c r="E338" i="1"/>
  <c r="E341" i="1"/>
  <c r="E343" i="1"/>
  <c r="E345" i="1"/>
  <c r="E347" i="1"/>
  <c r="E349" i="1"/>
  <c r="E351" i="1"/>
  <c r="E353" i="1"/>
  <c r="E355" i="1"/>
  <c r="E358" i="1"/>
  <c r="E360" i="1"/>
  <c r="E364" i="1"/>
  <c r="E367" i="1"/>
  <c r="E368" i="1"/>
  <c r="E372" i="1"/>
  <c r="E373" i="1"/>
  <c r="E374" i="1"/>
  <c r="E377" i="1"/>
  <c r="E378" i="1"/>
  <c r="E379" i="1"/>
  <c r="E380" i="1"/>
  <c r="E381" i="1"/>
  <c r="E382" i="1"/>
  <c r="E383" i="1"/>
  <c r="E384" i="1"/>
  <c r="F346" i="1" l="1"/>
  <c r="F225" i="1" l="1"/>
  <c r="G225" i="1" l="1"/>
  <c r="H225" i="1"/>
  <c r="G250" i="1"/>
  <c r="F235" i="1"/>
  <c r="H235" i="1" s="1"/>
  <c r="G218" i="1"/>
  <c r="G259" i="1" l="1"/>
  <c r="H259" i="1"/>
  <c r="G235" i="1"/>
  <c r="F234" i="1"/>
  <c r="H234" i="1" s="1"/>
  <c r="F293" i="1"/>
  <c r="G230" i="1"/>
  <c r="G205" i="1"/>
  <c r="F192" i="1"/>
  <c r="F108" i="1"/>
  <c r="F242" i="1" l="1"/>
  <c r="G243" i="1"/>
  <c r="D344" i="1"/>
  <c r="D346" i="1"/>
  <c r="H346" i="1" s="1"/>
  <c r="G242" i="1" l="1"/>
  <c r="H242" i="1"/>
  <c r="E346" i="1"/>
  <c r="G346" i="1"/>
  <c r="D192" i="1"/>
  <c r="G192" i="1" l="1"/>
  <c r="H192" i="1"/>
  <c r="C333" i="1"/>
  <c r="D333" i="1"/>
  <c r="F333" i="1"/>
  <c r="I333" i="1"/>
  <c r="C315" i="1"/>
  <c r="D315" i="1"/>
  <c r="F315" i="1"/>
  <c r="I315" i="1"/>
  <c r="C313" i="1"/>
  <c r="D313" i="1"/>
  <c r="F313" i="1"/>
  <c r="I313" i="1"/>
  <c r="C278" i="1"/>
  <c r="D278" i="1"/>
  <c r="F278" i="1"/>
  <c r="I278" i="1"/>
  <c r="I100" i="1"/>
  <c r="G278" i="1" l="1"/>
  <c r="H313" i="1"/>
  <c r="H315" i="1"/>
  <c r="H333" i="1"/>
  <c r="E315" i="1"/>
  <c r="G333" i="1"/>
  <c r="G315" i="1"/>
  <c r="G313" i="1"/>
  <c r="E278" i="1"/>
  <c r="C275" i="1"/>
  <c r="E333" i="1"/>
  <c r="E313" i="1"/>
  <c r="G281" i="1" l="1"/>
  <c r="G280" i="1" l="1"/>
  <c r="C234" i="1" l="1"/>
  <c r="F227" i="1"/>
  <c r="D227" i="1"/>
  <c r="C227" i="1"/>
  <c r="F249" i="1"/>
  <c r="H249" i="1" s="1"/>
  <c r="F247" i="1"/>
  <c r="H212" i="1"/>
  <c r="F204" i="1"/>
  <c r="F199" i="1"/>
  <c r="D204" i="1"/>
  <c r="D199" i="1"/>
  <c r="H199" i="1" s="1"/>
  <c r="F376" i="1"/>
  <c r="D376" i="1"/>
  <c r="F350" i="1"/>
  <c r="D350" i="1"/>
  <c r="H376" i="1" l="1"/>
  <c r="H227" i="1"/>
  <c r="H204" i="1"/>
  <c r="E350" i="1"/>
  <c r="H350" i="1"/>
  <c r="E227" i="1"/>
  <c r="G247" i="1"/>
  <c r="G227" i="1"/>
  <c r="G212" i="1"/>
  <c r="G350" i="1"/>
  <c r="G204" i="1"/>
  <c r="G199" i="1"/>
  <c r="G376" i="1"/>
  <c r="G217" i="1"/>
  <c r="E234" i="1"/>
  <c r="G234" i="1"/>
  <c r="F327" i="1"/>
  <c r="D327" i="1"/>
  <c r="C327" i="1"/>
  <c r="I323" i="1"/>
  <c r="F323" i="1"/>
  <c r="D323" i="1"/>
  <c r="C323" i="1"/>
  <c r="F321" i="1"/>
  <c r="H321" i="1" s="1"/>
  <c r="D321" i="1"/>
  <c r="C321" i="1"/>
  <c r="F319" i="1"/>
  <c r="D319" i="1"/>
  <c r="C319" i="1"/>
  <c r="F317" i="1"/>
  <c r="D317" i="1"/>
  <c r="F290" i="1"/>
  <c r="D290" i="1"/>
  <c r="I280" i="1"/>
  <c r="I275" i="1" s="1"/>
  <c r="D275" i="1"/>
  <c r="C280" i="1"/>
  <c r="E280" i="1" s="1"/>
  <c r="F273" i="1"/>
  <c r="D273" i="1"/>
  <c r="F271" i="1"/>
  <c r="D271" i="1"/>
  <c r="C273" i="1"/>
  <c r="C271" i="1"/>
  <c r="F268" i="1"/>
  <c r="D268" i="1"/>
  <c r="F258" i="1"/>
  <c r="D258" i="1"/>
  <c r="G249" i="1"/>
  <c r="F229" i="1"/>
  <c r="D229" i="1"/>
  <c r="F100" i="1"/>
  <c r="F31" i="1"/>
  <c r="H319" i="1" l="1"/>
  <c r="F198" i="1"/>
  <c r="H323" i="1"/>
  <c r="H273" i="1"/>
  <c r="H271" i="1"/>
  <c r="H268" i="1"/>
  <c r="H258" i="1"/>
  <c r="H229" i="1"/>
  <c r="G100" i="1"/>
  <c r="H100" i="1"/>
  <c r="H327" i="1"/>
  <c r="E317" i="1"/>
  <c r="H317" i="1"/>
  <c r="D287" i="1"/>
  <c r="H290" i="1"/>
  <c r="D198" i="1"/>
  <c r="G319" i="1"/>
  <c r="E271" i="1"/>
  <c r="E323" i="1"/>
  <c r="E273" i="1"/>
  <c r="G273" i="1"/>
  <c r="G317" i="1"/>
  <c r="E321" i="1"/>
  <c r="G323" i="1"/>
  <c r="E327" i="1"/>
  <c r="G258" i="1"/>
  <c r="G229" i="1"/>
  <c r="G268" i="1"/>
  <c r="G271" i="1"/>
  <c r="G290" i="1"/>
  <c r="E319" i="1"/>
  <c r="G321" i="1"/>
  <c r="G327" i="1"/>
  <c r="E275" i="1"/>
  <c r="F287" i="1"/>
  <c r="H275" i="1"/>
  <c r="D270" i="1"/>
  <c r="F270" i="1"/>
  <c r="C270" i="1"/>
  <c r="C290" i="1"/>
  <c r="C199" i="1"/>
  <c r="E199" i="1" s="1"/>
  <c r="C268" i="1"/>
  <c r="E268" i="1" s="1"/>
  <c r="C258" i="1"/>
  <c r="E258" i="1" s="1"/>
  <c r="C247" i="1"/>
  <c r="E247" i="1" s="1"/>
  <c r="C229" i="1"/>
  <c r="C217" i="1"/>
  <c r="E217" i="1" s="1"/>
  <c r="C212" i="1"/>
  <c r="E212" i="1" s="1"/>
  <c r="C204" i="1"/>
  <c r="E204" i="1" s="1"/>
  <c r="H287" i="1" l="1"/>
  <c r="H270" i="1"/>
  <c r="E229" i="1"/>
  <c r="D197" i="1"/>
  <c r="H198" i="1"/>
  <c r="F197" i="1"/>
  <c r="G198" i="1"/>
  <c r="G287" i="1"/>
  <c r="E270" i="1"/>
  <c r="G275" i="1"/>
  <c r="G270" i="1"/>
  <c r="C287" i="1"/>
  <c r="E287" i="1" s="1"/>
  <c r="E290" i="1"/>
  <c r="C154" i="1"/>
  <c r="G197" i="1" l="1"/>
  <c r="H197" i="1"/>
  <c r="C335" i="1"/>
  <c r="C170" i="1"/>
  <c r="F170" i="1" l="1"/>
  <c r="F158" i="1"/>
  <c r="F154" i="1" s="1"/>
  <c r="F85" i="1"/>
  <c r="F344" i="1"/>
  <c r="G344" i="1" s="1"/>
  <c r="F335" i="1"/>
  <c r="D335" i="1"/>
  <c r="E335" i="1" s="1"/>
  <c r="H158" i="1" l="1"/>
  <c r="G335" i="1"/>
  <c r="G158" i="1"/>
  <c r="E158" i="1"/>
  <c r="D154" i="1"/>
  <c r="H154" i="1" s="1"/>
  <c r="F181" i="1"/>
  <c r="D181" i="1"/>
  <c r="D170" i="1"/>
  <c r="H170" i="1" s="1"/>
  <c r="F106" i="1"/>
  <c r="D106" i="1"/>
  <c r="C106" i="1"/>
  <c r="F34" i="1"/>
  <c r="G34" i="1" s="1"/>
  <c r="H181" i="1" l="1"/>
  <c r="G106" i="1"/>
  <c r="H106" i="1"/>
  <c r="E181" i="1"/>
  <c r="G181" i="1"/>
  <c r="G170" i="1"/>
  <c r="E170" i="1"/>
  <c r="G154" i="1"/>
  <c r="E154" i="1"/>
  <c r="E106" i="1"/>
  <c r="D371" i="1" l="1"/>
  <c r="D375" i="1"/>
  <c r="D370" i="1" l="1"/>
  <c r="F371" i="1"/>
  <c r="G371" i="1" s="1"/>
  <c r="F56" i="1"/>
  <c r="H371" i="1" l="1"/>
  <c r="F370" i="1"/>
  <c r="G370" i="1" s="1"/>
  <c r="H370" i="1" l="1"/>
  <c r="F331" i="1"/>
  <c r="D331" i="1"/>
  <c r="C331" i="1"/>
  <c r="H331" i="1" l="1"/>
  <c r="E331" i="1"/>
  <c r="G331" i="1"/>
  <c r="F72" i="1"/>
  <c r="F102" i="1" l="1"/>
  <c r="F162" i="1"/>
  <c r="F375" i="1" l="1"/>
  <c r="C376" i="1"/>
  <c r="E376" i="1" s="1"/>
  <c r="I375" i="1"/>
  <c r="I371" i="1"/>
  <c r="I370" i="1" s="1"/>
  <c r="I369" i="1" s="1"/>
  <c r="C371" i="1"/>
  <c r="E371" i="1" s="1"/>
  <c r="I366" i="1"/>
  <c r="I365" i="1" s="1"/>
  <c r="F366" i="1"/>
  <c r="D366" i="1"/>
  <c r="C366" i="1"/>
  <c r="I363" i="1"/>
  <c r="F363" i="1"/>
  <c r="D363" i="1"/>
  <c r="C363" i="1"/>
  <c r="I359" i="1"/>
  <c r="F359" i="1"/>
  <c r="D359" i="1"/>
  <c r="C359" i="1"/>
  <c r="I357" i="1"/>
  <c r="F357" i="1"/>
  <c r="D357" i="1"/>
  <c r="C357" i="1"/>
  <c r="I354" i="1"/>
  <c r="F354" i="1"/>
  <c r="D354" i="1"/>
  <c r="C354" i="1"/>
  <c r="F352" i="1"/>
  <c r="D352" i="1"/>
  <c r="C352" i="1"/>
  <c r="I348" i="1"/>
  <c r="F348" i="1"/>
  <c r="D348" i="1"/>
  <c r="I344" i="1"/>
  <c r="C344" i="1"/>
  <c r="E344" i="1" s="1"/>
  <c r="F342" i="1"/>
  <c r="D342" i="1"/>
  <c r="C342" i="1"/>
  <c r="I340" i="1"/>
  <c r="F340" i="1"/>
  <c r="D340" i="1"/>
  <c r="C340" i="1"/>
  <c r="I337" i="1"/>
  <c r="F337" i="1"/>
  <c r="D337" i="1"/>
  <c r="C337" i="1"/>
  <c r="F329" i="1"/>
  <c r="D329" i="1"/>
  <c r="C329" i="1"/>
  <c r="I325" i="1"/>
  <c r="F325" i="1"/>
  <c r="D325" i="1"/>
  <c r="C325" i="1"/>
  <c r="I311" i="1"/>
  <c r="F311" i="1"/>
  <c r="D311" i="1"/>
  <c r="C311" i="1"/>
  <c r="I309" i="1"/>
  <c r="F309" i="1"/>
  <c r="D309" i="1"/>
  <c r="C309" i="1"/>
  <c r="I307" i="1"/>
  <c r="F307" i="1"/>
  <c r="D307" i="1"/>
  <c r="C307" i="1"/>
  <c r="I304" i="1"/>
  <c r="F304" i="1"/>
  <c r="D304" i="1"/>
  <c r="C304" i="1"/>
  <c r="I302" i="1"/>
  <c r="F302" i="1"/>
  <c r="F299" i="1" s="1"/>
  <c r="D302" i="1"/>
  <c r="C302" i="1"/>
  <c r="I295" i="1"/>
  <c r="F295" i="1"/>
  <c r="D295" i="1"/>
  <c r="C295" i="1"/>
  <c r="I293" i="1"/>
  <c r="D293" i="1"/>
  <c r="C293" i="1"/>
  <c r="I250" i="1"/>
  <c r="C249" i="1"/>
  <c r="I248" i="1"/>
  <c r="I247" i="1"/>
  <c r="I229" i="1"/>
  <c r="I218" i="1"/>
  <c r="I205" i="1"/>
  <c r="I198" i="1"/>
  <c r="I195" i="1"/>
  <c r="I194" i="1" s="1"/>
  <c r="F195" i="1"/>
  <c r="D195" i="1"/>
  <c r="C195" i="1"/>
  <c r="C194" i="1" s="1"/>
  <c r="C192" i="1"/>
  <c r="E192" i="1" s="1"/>
  <c r="F189" i="1"/>
  <c r="D189" i="1"/>
  <c r="H189" i="1" s="1"/>
  <c r="C189" i="1"/>
  <c r="I187" i="1"/>
  <c r="I186" i="1" s="1"/>
  <c r="F187" i="1"/>
  <c r="D187" i="1"/>
  <c r="H187" i="1" s="1"/>
  <c r="C187" i="1"/>
  <c r="I184" i="1"/>
  <c r="F184" i="1"/>
  <c r="D184" i="1"/>
  <c r="C184" i="1"/>
  <c r="C179" i="1"/>
  <c r="I179" i="1"/>
  <c r="F179" i="1"/>
  <c r="I176" i="1"/>
  <c r="F176" i="1"/>
  <c r="H176" i="1" s="1"/>
  <c r="D176" i="1"/>
  <c r="C176" i="1"/>
  <c r="I170" i="1"/>
  <c r="I168" i="1"/>
  <c r="F168" i="1"/>
  <c r="D168" i="1"/>
  <c r="C168" i="1"/>
  <c r="I165" i="1"/>
  <c r="F165" i="1"/>
  <c r="D165" i="1"/>
  <c r="C165" i="1"/>
  <c r="I162" i="1"/>
  <c r="D162" i="1"/>
  <c r="C162" i="1"/>
  <c r="I154" i="1"/>
  <c r="I151" i="1"/>
  <c r="F151" i="1"/>
  <c r="D151" i="1"/>
  <c r="C151" i="1"/>
  <c r="I149" i="1"/>
  <c r="F149" i="1"/>
  <c r="D149" i="1"/>
  <c r="C149" i="1"/>
  <c r="I146" i="1"/>
  <c r="F146" i="1"/>
  <c r="D146" i="1"/>
  <c r="C146" i="1"/>
  <c r="I144" i="1"/>
  <c r="I143" i="1" s="1"/>
  <c r="F144" i="1"/>
  <c r="D144" i="1"/>
  <c r="C144" i="1"/>
  <c r="C143" i="1" s="1"/>
  <c r="F141" i="1"/>
  <c r="D141" i="1"/>
  <c r="C141" i="1"/>
  <c r="F139" i="1"/>
  <c r="D139" i="1"/>
  <c r="C139" i="1"/>
  <c r="F136" i="1"/>
  <c r="D136" i="1"/>
  <c r="C136" i="1"/>
  <c r="I134" i="1"/>
  <c r="F134" i="1"/>
  <c r="D134" i="1"/>
  <c r="C134" i="1"/>
  <c r="I132" i="1"/>
  <c r="F132" i="1"/>
  <c r="D132" i="1"/>
  <c r="C132" i="1"/>
  <c r="I130" i="1"/>
  <c r="F130" i="1"/>
  <c r="D130" i="1"/>
  <c r="C130" i="1"/>
  <c r="I127" i="1"/>
  <c r="F127" i="1"/>
  <c r="D127" i="1"/>
  <c r="E127" i="1" s="1"/>
  <c r="C127" i="1"/>
  <c r="I125" i="1"/>
  <c r="F125" i="1"/>
  <c r="D125" i="1"/>
  <c r="C125" i="1"/>
  <c r="I122" i="1"/>
  <c r="F122" i="1"/>
  <c r="D122" i="1"/>
  <c r="C122" i="1"/>
  <c r="I120" i="1"/>
  <c r="F120" i="1"/>
  <c r="D120" i="1"/>
  <c r="C120" i="1"/>
  <c r="I118" i="1"/>
  <c r="F118" i="1"/>
  <c r="D118" i="1"/>
  <c r="C118" i="1"/>
  <c r="I115" i="1"/>
  <c r="I113" i="1" s="1"/>
  <c r="F115" i="1"/>
  <c r="D115" i="1"/>
  <c r="C115" i="1"/>
  <c r="C113" i="1" s="1"/>
  <c r="I108" i="1"/>
  <c r="I102" i="1" s="1"/>
  <c r="D108" i="1"/>
  <c r="C108" i="1"/>
  <c r="I97" i="1"/>
  <c r="F96" i="1"/>
  <c r="D97" i="1"/>
  <c r="H97" i="1" s="1"/>
  <c r="C97" i="1"/>
  <c r="I91" i="1"/>
  <c r="F91" i="1"/>
  <c r="D91" i="1"/>
  <c r="C91" i="1"/>
  <c r="I85" i="1"/>
  <c r="D85" i="1"/>
  <c r="C85" i="1"/>
  <c r="F78" i="1"/>
  <c r="D78" i="1"/>
  <c r="C78" i="1"/>
  <c r="D72" i="1"/>
  <c r="C72" i="1"/>
  <c r="I71" i="1"/>
  <c r="I65" i="1"/>
  <c r="F65" i="1"/>
  <c r="D65" i="1"/>
  <c r="C65" i="1"/>
  <c r="I60" i="1"/>
  <c r="F60" i="1"/>
  <c r="D60" i="1"/>
  <c r="C60" i="1"/>
  <c r="I56" i="1"/>
  <c r="D56" i="1"/>
  <c r="C56" i="1"/>
  <c r="D52" i="1"/>
  <c r="H52" i="1" s="1"/>
  <c r="C52" i="1"/>
  <c r="F46" i="1"/>
  <c r="D46" i="1"/>
  <c r="C46" i="1"/>
  <c r="I45" i="1"/>
  <c r="I39" i="1"/>
  <c r="I38" i="1" s="1"/>
  <c r="F39" i="1"/>
  <c r="D39" i="1"/>
  <c r="C39" i="1"/>
  <c r="D31" i="1"/>
  <c r="C31" i="1"/>
  <c r="D26" i="1"/>
  <c r="C26" i="1"/>
  <c r="D20" i="1"/>
  <c r="C20" i="1"/>
  <c r="H16" i="1"/>
  <c r="D15" i="1"/>
  <c r="G15" i="1" s="1"/>
  <c r="C15" i="1"/>
  <c r="I14" i="1"/>
  <c r="I13" i="1" s="1"/>
  <c r="E149" i="1" l="1"/>
  <c r="H304" i="1"/>
  <c r="H307" i="1"/>
  <c r="H309" i="1"/>
  <c r="H144" i="1"/>
  <c r="E146" i="1"/>
  <c r="H340" i="1"/>
  <c r="H348" i="1"/>
  <c r="H146" i="1"/>
  <c r="H149" i="1"/>
  <c r="H184" i="1"/>
  <c r="G195" i="1"/>
  <c r="H195" i="1"/>
  <c r="E249" i="1"/>
  <c r="C198" i="1"/>
  <c r="C197" i="1" s="1"/>
  <c r="F356" i="1"/>
  <c r="H359" i="1"/>
  <c r="E46" i="1"/>
  <c r="H325" i="1"/>
  <c r="H337" i="1"/>
  <c r="F306" i="1"/>
  <c r="G375" i="1"/>
  <c r="H375" i="1"/>
  <c r="H366" i="1"/>
  <c r="H357" i="1"/>
  <c r="H354" i="1"/>
  <c r="H352" i="1"/>
  <c r="H329" i="1"/>
  <c r="H295" i="1"/>
  <c r="H168" i="1"/>
  <c r="H165" i="1"/>
  <c r="H141" i="1"/>
  <c r="H139" i="1"/>
  <c r="H136" i="1"/>
  <c r="H134" i="1"/>
  <c r="H130" i="1"/>
  <c r="H118" i="1"/>
  <c r="G120" i="1"/>
  <c r="H120" i="1"/>
  <c r="G122" i="1"/>
  <c r="H122" i="1"/>
  <c r="H91" i="1"/>
  <c r="H78" i="1"/>
  <c r="H65" i="1"/>
  <c r="H60" i="1"/>
  <c r="H39" i="1"/>
  <c r="E176" i="1"/>
  <c r="D356" i="1"/>
  <c r="H363" i="1"/>
  <c r="E352" i="1"/>
  <c r="G352" i="1"/>
  <c r="G348" i="1"/>
  <c r="H342" i="1"/>
  <c r="C306" i="1"/>
  <c r="E329" i="1"/>
  <c r="D306" i="1"/>
  <c r="H311" i="1"/>
  <c r="E302" i="1"/>
  <c r="D299" i="1"/>
  <c r="H299" i="1" s="1"/>
  <c r="H302" i="1"/>
  <c r="G162" i="1"/>
  <c r="H162" i="1"/>
  <c r="G151" i="1"/>
  <c r="H151" i="1"/>
  <c r="G144" i="1"/>
  <c r="E132" i="1"/>
  <c r="H132" i="1"/>
  <c r="H125" i="1"/>
  <c r="G108" i="1"/>
  <c r="H108" i="1"/>
  <c r="G85" i="1"/>
  <c r="H85" i="1"/>
  <c r="G72" i="1"/>
  <c r="H72" i="1"/>
  <c r="G56" i="1"/>
  <c r="H56" i="1"/>
  <c r="G31" i="1"/>
  <c r="H31" i="1"/>
  <c r="G26" i="1"/>
  <c r="H26" i="1"/>
  <c r="G20" i="1"/>
  <c r="H20" i="1"/>
  <c r="G46" i="1"/>
  <c r="H46" i="1"/>
  <c r="E85" i="1"/>
  <c r="I96" i="1"/>
  <c r="E359" i="1"/>
  <c r="G97" i="1"/>
  <c r="G115" i="1"/>
  <c r="G125" i="1"/>
  <c r="G176" i="1"/>
  <c r="G304" i="1"/>
  <c r="E309" i="1"/>
  <c r="E325" i="1"/>
  <c r="G118" i="1"/>
  <c r="E136" i="1"/>
  <c r="G307" i="1"/>
  <c r="G366" i="1"/>
  <c r="G168" i="1"/>
  <c r="G139" i="1"/>
  <c r="G78" i="1"/>
  <c r="G60" i="1"/>
  <c r="G39" i="1"/>
  <c r="E348" i="1"/>
  <c r="D339" i="1"/>
  <c r="G359" i="1"/>
  <c r="E337" i="1"/>
  <c r="E118" i="1"/>
  <c r="G329" i="1"/>
  <c r="E342" i="1"/>
  <c r="E122" i="1"/>
  <c r="G337" i="1"/>
  <c r="E60" i="1"/>
  <c r="G91" i="1"/>
  <c r="G165" i="1"/>
  <c r="E293" i="1"/>
  <c r="G293" i="1"/>
  <c r="G311" i="1"/>
  <c r="G340" i="1"/>
  <c r="F339" i="1"/>
  <c r="E363" i="1"/>
  <c r="G52" i="1"/>
  <c r="E52" i="1"/>
  <c r="G130" i="1"/>
  <c r="G134" i="1"/>
  <c r="G141" i="1"/>
  <c r="E144" i="1"/>
  <c r="G149" i="1"/>
  <c r="G187" i="1"/>
  <c r="E195" i="1"/>
  <c r="G295" i="1"/>
  <c r="E307" i="1"/>
  <c r="G325" i="1"/>
  <c r="G354" i="1"/>
  <c r="E340" i="1"/>
  <c r="C339" i="1"/>
  <c r="G342" i="1"/>
  <c r="E357" i="1"/>
  <c r="G363" i="1"/>
  <c r="G65" i="1"/>
  <c r="E115" i="1"/>
  <c r="E120" i="1"/>
  <c r="G132" i="1"/>
  <c r="G136" i="1"/>
  <c r="G146" i="1"/>
  <c r="E295" i="1"/>
  <c r="G302" i="1"/>
  <c r="E304" i="1"/>
  <c r="G309" i="1"/>
  <c r="E354" i="1"/>
  <c r="G357" i="1"/>
  <c r="E189" i="1"/>
  <c r="G189" i="1"/>
  <c r="E187" i="1"/>
  <c r="E184" i="1"/>
  <c r="G184" i="1"/>
  <c r="E168" i="1"/>
  <c r="E165" i="1"/>
  <c r="E162" i="1"/>
  <c r="E151" i="1"/>
  <c r="E141" i="1"/>
  <c r="E139" i="1"/>
  <c r="E134" i="1"/>
  <c r="E130" i="1"/>
  <c r="E97" i="1"/>
  <c r="E91" i="1"/>
  <c r="E78" i="1"/>
  <c r="E72" i="1"/>
  <c r="E65" i="1"/>
  <c r="E56" i="1"/>
  <c r="E31" i="1"/>
  <c r="E20" i="1"/>
  <c r="E15" i="1"/>
  <c r="C365" i="1"/>
  <c r="E366" i="1"/>
  <c r="E311" i="1"/>
  <c r="C102" i="1"/>
  <c r="C96" i="1" s="1"/>
  <c r="E108" i="1"/>
  <c r="C38" i="1"/>
  <c r="E39" i="1"/>
  <c r="E26" i="1"/>
  <c r="G127" i="1"/>
  <c r="E125" i="1"/>
  <c r="C191" i="1"/>
  <c r="C370" i="1"/>
  <c r="E370" i="1" s="1"/>
  <c r="C375" i="1"/>
  <c r="E375" i="1" s="1"/>
  <c r="D365" i="1"/>
  <c r="D102" i="1"/>
  <c r="F129" i="1"/>
  <c r="I339" i="1"/>
  <c r="F14" i="1"/>
  <c r="F292" i="1"/>
  <c r="I129" i="1"/>
  <c r="C167" i="1"/>
  <c r="I167" i="1"/>
  <c r="I164" i="1" s="1"/>
  <c r="D179" i="1"/>
  <c r="E179" i="1" s="1"/>
  <c r="F194" i="1"/>
  <c r="I84" i="1"/>
  <c r="I64" i="1" s="1"/>
  <c r="C117" i="1"/>
  <c r="C110" i="1" s="1"/>
  <c r="D167" i="1"/>
  <c r="F365" i="1"/>
  <c r="F117" i="1"/>
  <c r="F191" i="1"/>
  <c r="D369" i="1"/>
  <c r="C292" i="1"/>
  <c r="D292" i="1"/>
  <c r="H292" i="1" s="1"/>
  <c r="I356" i="1"/>
  <c r="C45" i="1"/>
  <c r="C148" i="1"/>
  <c r="D153" i="1"/>
  <c r="C153" i="1"/>
  <c r="I153" i="1"/>
  <c r="D186" i="1"/>
  <c r="I178" i="1"/>
  <c r="I175" i="1" s="1"/>
  <c r="D14" i="1"/>
  <c r="D45" i="1"/>
  <c r="C138" i="1"/>
  <c r="C299" i="1"/>
  <c r="C178" i="1"/>
  <c r="C356" i="1"/>
  <c r="D84" i="1"/>
  <c r="F186" i="1"/>
  <c r="I299" i="1"/>
  <c r="F45" i="1"/>
  <c r="I117" i="1"/>
  <c r="I110" i="1" s="1"/>
  <c r="I212" i="1"/>
  <c r="I197" i="1" s="1"/>
  <c r="C14" i="1"/>
  <c r="C13" i="1" s="1"/>
  <c r="C84" i="1"/>
  <c r="C129" i="1"/>
  <c r="D38" i="1"/>
  <c r="D148" i="1"/>
  <c r="H15" i="1"/>
  <c r="C71" i="1"/>
  <c r="F71" i="1"/>
  <c r="I148" i="1"/>
  <c r="F178" i="1"/>
  <c r="C186" i="1"/>
  <c r="I292" i="1"/>
  <c r="F369" i="1"/>
  <c r="I44" i="1"/>
  <c r="D129" i="1"/>
  <c r="I306" i="1"/>
  <c r="F38" i="1"/>
  <c r="D71" i="1"/>
  <c r="F148" i="1"/>
  <c r="D194" i="1"/>
  <c r="E194" i="1" s="1"/>
  <c r="D191" i="1"/>
  <c r="D113" i="1"/>
  <c r="E113" i="1" s="1"/>
  <c r="F84" i="1"/>
  <c r="F113" i="1"/>
  <c r="D117" i="1"/>
  <c r="E117" i="1" s="1"/>
  <c r="F138" i="1"/>
  <c r="F143" i="1"/>
  <c r="H143" i="1" s="1"/>
  <c r="D138" i="1"/>
  <c r="D143" i="1"/>
  <c r="E143" i="1" s="1"/>
  <c r="F167" i="1"/>
  <c r="E299" i="1"/>
  <c r="C369" i="1" l="1"/>
  <c r="H194" i="1"/>
  <c r="E306" i="1"/>
  <c r="H369" i="1"/>
  <c r="H365" i="1"/>
  <c r="G356" i="1"/>
  <c r="H186" i="1"/>
  <c r="H167" i="1"/>
  <c r="H148" i="1"/>
  <c r="H117" i="1"/>
  <c r="H84" i="1"/>
  <c r="G71" i="1"/>
  <c r="H38" i="1"/>
  <c r="H356" i="1"/>
  <c r="E339" i="1"/>
  <c r="H306" i="1"/>
  <c r="G191" i="1"/>
  <c r="H191" i="1"/>
  <c r="E186" i="1"/>
  <c r="G138" i="1"/>
  <c r="H138" i="1"/>
  <c r="H129" i="1"/>
  <c r="G102" i="1"/>
  <c r="H102" i="1"/>
  <c r="H71" i="1"/>
  <c r="H339" i="1"/>
  <c r="H179" i="1"/>
  <c r="G45" i="1"/>
  <c r="H45" i="1"/>
  <c r="G113" i="1"/>
  <c r="D96" i="1"/>
  <c r="H96" i="1" s="1"/>
  <c r="G129" i="1"/>
  <c r="G38" i="1"/>
  <c r="G369" i="1"/>
  <c r="G365" i="1"/>
  <c r="E292" i="1"/>
  <c r="E45" i="1"/>
  <c r="G143" i="1"/>
  <c r="G194" i="1"/>
  <c r="G84" i="1"/>
  <c r="E369" i="1"/>
  <c r="G167" i="1"/>
  <c r="G306" i="1"/>
  <c r="E356" i="1"/>
  <c r="G186" i="1"/>
  <c r="E365" i="1"/>
  <c r="G148" i="1"/>
  <c r="G299" i="1"/>
  <c r="G117" i="1"/>
  <c r="G292" i="1"/>
  <c r="G339" i="1"/>
  <c r="E191" i="1"/>
  <c r="E167" i="1"/>
  <c r="E153" i="1"/>
  <c r="E148" i="1"/>
  <c r="E138" i="1"/>
  <c r="E129" i="1"/>
  <c r="E102" i="1"/>
  <c r="E84" i="1"/>
  <c r="E71" i="1"/>
  <c r="E38" i="1"/>
  <c r="G14" i="1"/>
  <c r="E198" i="1"/>
  <c r="E197" i="1"/>
  <c r="G179" i="1"/>
  <c r="E14" i="1"/>
  <c r="D164" i="1"/>
  <c r="C164" i="1"/>
  <c r="C44" i="1"/>
  <c r="F298" i="1"/>
  <c r="C124" i="1"/>
  <c r="D178" i="1"/>
  <c r="E178" i="1" s="1"/>
  <c r="I124" i="1"/>
  <c r="I12" i="1" s="1"/>
  <c r="F44" i="1"/>
  <c r="D44" i="1"/>
  <c r="D13" i="1"/>
  <c r="E13" i="1" s="1"/>
  <c r="F153" i="1"/>
  <c r="I298" i="1"/>
  <c r="I297" i="1" s="1"/>
  <c r="C175" i="1"/>
  <c r="C298" i="1"/>
  <c r="C64" i="1"/>
  <c r="F175" i="1"/>
  <c r="D64" i="1"/>
  <c r="F124" i="1"/>
  <c r="F164" i="1"/>
  <c r="F110" i="1"/>
  <c r="F64" i="1"/>
  <c r="D124" i="1"/>
  <c r="D110" i="1"/>
  <c r="E110" i="1" s="1"/>
  <c r="H14" i="1"/>
  <c r="F13" i="1"/>
  <c r="F12" i="1" l="1"/>
  <c r="H164" i="1"/>
  <c r="H124" i="1"/>
  <c r="G96" i="1"/>
  <c r="H64" i="1"/>
  <c r="H178" i="1"/>
  <c r="H44" i="1"/>
  <c r="G153" i="1"/>
  <c r="H153" i="1"/>
  <c r="G64" i="1"/>
  <c r="G44" i="1"/>
  <c r="G110" i="1"/>
  <c r="G164" i="1"/>
  <c r="E164" i="1"/>
  <c r="E96" i="1"/>
  <c r="E64" i="1"/>
  <c r="E44" i="1"/>
  <c r="G13" i="1"/>
  <c r="C297" i="1"/>
  <c r="E124" i="1"/>
  <c r="G178" i="1"/>
  <c r="G124" i="1"/>
  <c r="D175" i="1"/>
  <c r="E175" i="1" s="1"/>
  <c r="D298" i="1"/>
  <c r="G298" i="1" s="1"/>
  <c r="I385" i="1"/>
  <c r="C12" i="1"/>
  <c r="H13" i="1"/>
  <c r="F297" i="1"/>
  <c r="H298" i="1" l="1"/>
  <c r="H175" i="1"/>
  <c r="E298" i="1"/>
  <c r="C385" i="1"/>
  <c r="G175" i="1"/>
  <c r="D12" i="1"/>
  <c r="G12" i="1" s="1"/>
  <c r="D297" i="1"/>
  <c r="E297" i="1" s="1"/>
  <c r="F385" i="1"/>
  <c r="H297" i="1" l="1"/>
  <c r="G297" i="1"/>
  <c r="H12" i="1"/>
  <c r="E12" i="1"/>
  <c r="D385" i="1"/>
  <c r="E385" i="1" s="1"/>
  <c r="H385" i="1" l="1"/>
  <c r="G385" i="1"/>
</calcChain>
</file>

<file path=xl/sharedStrings.xml><?xml version="1.0" encoding="utf-8"?>
<sst xmlns="http://schemas.openxmlformats.org/spreadsheetml/2006/main" count="759" uniqueCount="752">
  <si>
    <t xml:space="preserve">Код </t>
  </si>
  <si>
    <t>Утверждено по бюджету первоначально</t>
  </si>
  <si>
    <t>Уточненный план</t>
  </si>
  <si>
    <t>Факт</t>
  </si>
  <si>
    <t>отклонение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</si>
  <si>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</si>
  <si>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</si>
  <si>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</si>
  <si>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</si>
  <si>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</si>
  <si>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</si>
  <si>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</si>
  <si>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</si>
  <si>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</si>
  <si>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</si>
  <si>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</si>
  <si>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</si>
  <si>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</si>
  <si>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</si>
  <si>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</si>
  <si>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</si>
  <si>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</si>
  <si>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</si>
  <si>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</si>
  <si>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</si>
  <si>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</si>
  <si>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</si>
  <si>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1 01 02020 01 2200 110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</si>
  <si>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(проценты по соответствующему платежу)</t>
  </si>
  <si>
    <t>1 01 02020 01 3000 110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</si>
  <si>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</si>
  <si>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1 01 02020 01 4000 110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</si>
  <si>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</si>
  <si>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</si>
  <si>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</si>
  <si>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</si>
  <si>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</si>
  <si>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</si>
  <si>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</si>
  <si>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</si>
  <si>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</si>
  <si>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1 01 02030 01 4000 110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</si>
  <si>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</si>
  <si>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</si>
  <si>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</si>
  <si>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1 01 02040 01 1000 110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</si>
  <si>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</si>
  <si>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</si>
  <si>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</si>
  <si>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</si>
  <si>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</si>
  <si>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</si>
  <si>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</si>
  <si>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</si>
  <si>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</si>
  <si>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</si>
  <si>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</si>
  <si>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</si>
  <si>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</si>
  <si>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</si>
  <si>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</si>
  <si>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</si>
  <si>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</si>
  <si>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</si>
  <si>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 xml:space="preserve">Единый налог на вмененный доход для отдельных видов деятельности </t>
  </si>
  <si>
    <t>1 05 02010 02 1000 110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</si>
  <si>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</si>
  <si>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1 05 02010 02 2100 110</t>
  </si>
  <si>
    <t>Единый налог на вмененный доход для отдельных видов деятельности (пени по соответствующему платежу)</t>
  </si>
  <si>
    <t>1 05 02010 02 3000 110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</si>
  <si>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</si>
  <si>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1 05 02010 02 4000 110</t>
  </si>
  <si>
    <t>Единый налог на вмененный доход для отдельных видов деятельности (прочие поступления)</t>
  </si>
  <si>
    <t>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</si>
  <si>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</si>
  <si>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1 05 02020 02 1000 110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</si>
  <si>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</si>
  <si>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1 05 02020 02 2100 110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</si>
  <si>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</si>
  <si>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1 05 02020 02 3000 110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</si>
  <si>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</si>
  <si>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1 05 03000 01 0000 110</t>
  </si>
  <si>
    <t>Единый сельскохозяйственный налог</t>
  </si>
  <si>
    <t>1 05 03010 01 1000 110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</si>
  <si>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</si>
  <si>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1 05 03010 01 2100 110</t>
  </si>
  <si>
    <t>Единый сельскохозяйственный налог (пени по соответствующему платежу)</t>
  </si>
  <si>
    <t>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</si>
  <si>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</si>
  <si>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1 05 04000 02 0000 110</t>
  </si>
  <si>
    <t>Налог, взимаемый в связи с применением патентной системы налогообложения</t>
  </si>
  <si>
    <t>1 05 04010 02 1000 110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</si>
  <si>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</si>
  <si>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1 05 04010 02 2100 110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</si>
  <si>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</si>
  <si>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1 05 04010 02 4000 110</t>
  </si>
  <si>
    <t>Налог, взимаемый в связи с применением патентной системы налогообложения, зачисляемый в бюджеты городских округов (прочие поступления)</t>
  </si>
  <si>
    <t>1 06 00000 00 0000 000</t>
  </si>
  <si>
    <t>НАЛОГИ НА ИМУЩЕСТВО</t>
  </si>
  <si>
    <t>1 06 01000 00 0000 110</t>
  </si>
  <si>
    <t>Налог на имущество  физических лиц</t>
  </si>
  <si>
    <t>1 06 01020 04 1000 110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</si>
  <si>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</si>
  <si>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1 06 01020 04 2100 110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</si>
  <si>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</si>
  <si>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1 06 01020 04 2200 110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</si>
  <si>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(проценты по соответствующему платежу)</t>
  </si>
  <si>
    <t>1 06 01020 04 3000 110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</si>
  <si>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</si>
  <si>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1 06 01020 04 4000 110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</si>
  <si>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</si>
  <si>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</si>
  <si>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</si>
  <si>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</si>
  <si>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</si>
  <si>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1 06 04011 02 1000 110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</si>
  <si>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</si>
  <si>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1 06 04011 02 2100 110</t>
  </si>
  <si>
    <t>Транспортный налог с организаций (пени по соответствующему платежу)</t>
  </si>
  <si>
    <t>1 06 04011 02 2200 110</t>
  </si>
  <si>
    <t>Транспортный налог с организаций (проценты по соответствующему платежу)</t>
  </si>
  <si>
    <t>1 06 04011 02 3000 110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</si>
  <si>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</si>
  <si>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1 06 04011 02 4000 110</t>
  </si>
  <si>
    <t>Транспортный налог с физических лиц (прочие поступления)</t>
  </si>
  <si>
    <t>1 06 04012 02 0000 110</t>
  </si>
  <si>
    <t>Транспортный налог с физических лиц</t>
  </si>
  <si>
    <t>1 06 04012 02 1000 110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</si>
  <si>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</si>
  <si>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1 06 04012 02 2100 110</t>
  </si>
  <si>
    <t>Транспортный налог с физических лиц (пени по соответствующему платежу)</t>
  </si>
  <si>
    <t>1 06 04012 02 2200 110</t>
  </si>
  <si>
    <t>Транспортный налог с физических лиц (проценты по соответствующему платежу)</t>
  </si>
  <si>
    <t>1 06 04012 02 3000 110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</si>
  <si>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</si>
  <si>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1 06 04012 02 4000 110</t>
  </si>
  <si>
    <t>1 06 06000 00 0000 110</t>
  </si>
  <si>
    <t>Земельный налог</t>
  </si>
  <si>
    <t>1 06 06030 00 0000 110</t>
  </si>
  <si>
    <t>Земельный налог с организаций</t>
  </si>
  <si>
    <t>1 06 06032 04 1000 110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</si>
  <si>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</si>
  <si>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1 06 06032 04 2100 110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</si>
  <si>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</si>
  <si>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1 06 06032 04 2200 110</t>
  </si>
  <si>
    <t>Земельный налог с организаций, обладающих земельным участком, расположенным в границах городских округов (проценты по соответствующему платежу)</t>
  </si>
  <si>
    <t>1 06 06032 04 3000 110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</si>
  <si>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</si>
  <si>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1 06 06040 00 0000 110</t>
  </si>
  <si>
    <t>Земельный налог с физических лиц</t>
  </si>
  <si>
    <t>1 06 06042 04 1000 110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</si>
  <si>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</si>
  <si>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1 06 06042 04 2100 110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</si>
  <si>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</si>
  <si>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1 06 06042 04 3000 110</t>
  </si>
  <si>
    <t>Земельный налог с физических лиц,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</si>
  <si>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1 06 06042 04 4000 110</t>
  </si>
  <si>
    <t>Земельный налог с физических лиц, обладающих земельным участком, расположенным в границах городских округов (прочие поступления)</t>
  </si>
  <si>
    <t>1 08 00000 00 0000 000</t>
  </si>
  <si>
    <t>ГОСУДАРСТВЕННАЯ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</si>
  <si>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</si>
  <si>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
</t>
  </si>
  <si>
    <t>1 08 03010 01 1000 110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</si>
  <si>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</si>
  <si>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1 08 07000 01 0000 110</t>
  </si>
  <si>
    <t xml:space="preserve">Государственная пошлина  за  государственную регистрацию, а также за совершение прочих  юридически  значимых  действий
</t>
  </si>
  <si>
    <t>1 08 07110 01 0000 110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</si>
  <si>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</si>
  <si>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1 08 07130 01 1000 110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</si>
  <si>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 (сумма платежа (перерасчеты, недоимка и задолженность по соответствующему платежу, в том числе по отмененному)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</si>
  <si>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</si>
  <si>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</si>
  <si>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1 08 07150 01 1000 110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</si>
  <si>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</si>
  <si>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</si>
  <si>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 тяжеловесных и (или) крупногабаритных грузов</t>
  </si>
  <si>
    <t>1 08 07173 01 1000 110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</si>
  <si>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</si>
  <si>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1 09 00000 00 0000 000</t>
  </si>
  <si>
    <t>ЗАДОЛЖЕННОСТЬ И ПЕРЕРАСЧЕТЫ ПО ОТМЕНЕНЫМ НАЛОГАМ, СБОРАМ И ИНЫМ ОБЯЗАТЕЛЬНЫМ ПЛАТЕЖАМ</t>
  </si>
  <si>
    <t>1 09 01000 00 0000 110</t>
  </si>
  <si>
    <t>Налог    на    прибыль     организаций, зачислявшийся до 1 января 2005  года  в  местные бюджеты</t>
  </si>
  <si>
    <t>1 09 01020 04 0000 110</t>
  </si>
  <si>
    <t>Налог    на    прибыль     организаций,  зачислявшийся до 1 января 2005 года  в  местные   бюджеты,   мобилизуемый    на  территориях городских округов</t>
  </si>
  <si>
    <t>1 09 04000 00 0000 110</t>
  </si>
  <si>
    <t>Налоги на имущество</t>
  </si>
  <si>
    <t>1 09 04040 01 0000 110</t>
  </si>
  <si>
    <t xml:space="preserve">Налог с имущества, переходящего в порядке наследования или дарения </t>
  </si>
  <si>
    <t xml:space="preserve">1 09 04050 00 0000 110 </t>
  </si>
  <si>
    <t xml:space="preserve">Земельный налог (по обязательствам, возникшим до 1 января 2006 года)
</t>
  </si>
  <si>
    <t xml:space="preserve">1 09 04052 04 0000 110 </t>
  </si>
  <si>
    <t xml:space="preserve">Земельный налог (по обязательствам, возникшим до 1 января 2006 года), мобилизуемый на территориях городских округов
</t>
  </si>
  <si>
    <t>1 09 07000 00 0000 110</t>
  </si>
  <si>
    <t>Прочие налоги и сборы (по отмененным местным налогам и сборам)</t>
  </si>
  <si>
    <t>1 09 07010 00 0000 110</t>
  </si>
  <si>
    <t>Налог на рекламу</t>
  </si>
  <si>
    <t>1 09 07010 04 0000 110</t>
  </si>
  <si>
    <t>Налог на рекламу, мобилизуемый на территориях городских округов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</si>
  <si>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</si>
  <si>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</si>
  <si>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</si>
  <si>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</si>
  <si>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1 09 07050 00 0000 110</t>
  </si>
  <si>
    <t>Прочие местные налоги и сборы</t>
  </si>
  <si>
    <t>1 09 07050 04 0000 110</t>
  </si>
  <si>
    <t>Прочие местные налоги и сборы, мобилизуемые на территориях городских округов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</si>
  <si>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</si>
  <si>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</si>
  <si>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</si>
  <si>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</si>
  <si>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</si>
  <si>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</si>
  <si>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1 11 03000 00 0000 120</t>
  </si>
  <si>
    <t xml:space="preserve">Проценты, полученные от предоставления бюджетных кредитов внутри страны 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</si>
  <si>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</si>
  <si>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</si>
  <si>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</si>
  <si>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</si>
  <si>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</si>
  <si>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</si>
  <si>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</si>
  <si>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</si>
  <si>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</si>
  <si>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</si>
  <si>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</si>
  <si>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</si>
  <si>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</si>
  <si>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</si>
  <si>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</si>
  <si>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</si>
  <si>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</si>
  <si>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</si>
  <si>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</si>
  <si>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</si>
  <si>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</si>
  <si>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</si>
  <si>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</si>
  <si>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</si>
  <si>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</si>
  <si>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</si>
  <si>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1 11 05320 00 0000 120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</si>
  <si>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</si>
  <si>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</si>
  <si>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</si>
  <si>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1 11 07000 00 0000 120</t>
  </si>
  <si>
    <t>Платежи от государственных и муниципальных унитарных предприятий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</si>
  <si>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</si>
  <si>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</si>
  <si>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1 11 07014 04 0000 120</t>
  </si>
  <si>
    <t>Доходы от перечисления части прибыли,  остающейся после уплаты налогов и иных обязательных платежей  муниципальных унитарных предприятий, созданных городскими округами</t>
  </si>
  <si>
    <t>1 11 08000 00 0000 120</t>
  </si>
  <si>
    <t>Средства, получаемые от передачи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</si>
  <si>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1 11 08040 04 0000 120</t>
  </si>
  <si>
    <t>Средства, получаемые от передачи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</si>
  <si>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</si>
  <si>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</si>
  <si>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1 11 09030 00 0000 120   </t>
  </si>
  <si>
    <t xml:space="preserve"> Доходы от эксплуатации и использования  имущества автомобильных дорог, находящихся в государственной и муниципальной собственности</t>
  </si>
  <si>
    <t xml:space="preserve">1 11 09034 04 0000 120   </t>
  </si>
  <si>
    <t xml:space="preserve"> Доходы от эксплуатации и использования  имущества автомобильных дорог, находящихся в собственности городских округов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</si>
  <si>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</si>
  <si>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</si>
  <si>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</si>
  <si>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</si>
  <si>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</si>
  <si>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</si>
  <si>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</si>
  <si>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</si>
  <si>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1 12 01010 01 6000 120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</si>
  <si>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</si>
  <si>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1 12 01020 01 6000 120</t>
  </si>
  <si>
    <t>Плата за выбросы загрязняющих веществ в атмосферный воздух передвижными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</si>
  <si>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1 12 01030 01 6000 120</t>
  </si>
  <si>
    <t>Плата за выбросы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</si>
  <si>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1 12 01040 01 0000 120</t>
  </si>
  <si>
    <t>Плата за размещение отходов производства и потребления</t>
  </si>
  <si>
    <t>1 12 01041 01 6000 120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</si>
  <si>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</si>
  <si>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1 12 01070 01 6000 120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</si>
  <si>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</si>
  <si>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1 12 05000 00 0000 120  </t>
  </si>
  <si>
    <t>Плата за пользование водными объектами</t>
  </si>
  <si>
    <t xml:space="preserve">1 12 05040 04 0000 120  </t>
  </si>
  <si>
    <t>Плата за пользование водными объектами, находящимися в собственности городских округов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</si>
  <si>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</si>
  <si>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</si>
  <si>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</si>
  <si>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 xml:space="preserve">Доходы от оказания платных услуг (работ) 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</si>
  <si>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</si>
  <si>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</si>
  <si>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</si>
  <si>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</si>
  <si>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</si>
  <si>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 расходов, понесенных  в связи  эксплуатацией  имущества</t>
  </si>
  <si>
    <t>1 13 02064 04 0000 130</t>
  </si>
  <si>
    <t>Доходы, поступающие в порядке возмещения  расходов, понесенных  в связи с эксплуатацией  имущества городских округов</t>
  </si>
  <si>
    <t>1 13 02990 00 0000 130</t>
  </si>
  <si>
    <t>Прочие доходы от компенсации затрат государства</t>
  </si>
  <si>
    <t>1 14 00000 00 0000 000</t>
  </si>
  <si>
    <t>ДОХОДЫ ОТ ПРОДАЖИ МАТЕРИАЛЬНЫХ И НЕМАТЕРИАЛЬНЫХ АКТИВОВ</t>
  </si>
  <si>
    <t>1 14 01000 00 0000 410</t>
  </si>
  <si>
    <t>Доходы  от продажи квартир</t>
  </si>
  <si>
    <t>1 14 01040 04 0000 410</t>
  </si>
  <si>
    <t>Доходы  от продажи квартир, находящихся в собственности  городских округов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</si>
  <si>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</si>
  <si>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</si>
  <si>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1 14 02040 04 0000 410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</si>
  <si>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</si>
  <si>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</si>
  <si>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</si>
  <si>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</si>
  <si>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</si>
  <si>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1 14 02043 04 1000 410</t>
  </si>
  <si>
    <t>1 14 02043 04 2000 410</t>
  </si>
  <si>
    <t>1 14 02040 04 0000 440</t>
  </si>
  <si>
    <t>Доходы от реализации имущества, находящегося в собственности  городских  округов  (за исключением имущества муниципальных бюджетных и автономных учреждений, а также имущества муниципальных унитарных   предприятий, в том  числе  казенных),  в   части   реализации   материальных  запасов по указанному имуществу</t>
  </si>
  <si>
    <t>1 14 02042 04 0000 440</t>
  </si>
  <si>
    <t xml:space="preserve">  Доходы   от   реализации   имущества, находящегося в  оперативном управлении  учреждений,  находящихся  в  ведении  органов  управления  городских округов  (за  исключением имущества муниципальных бюджетных и автономных учреждений),  в  части  реализации  материальных  запасов  по  указанному имуществу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</si>
  <si>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</si>
  <si>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</si>
  <si>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</si>
  <si>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</si>
  <si>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</si>
  <si>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</si>
  <si>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1 14 06020 00 0000 430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</si>
  <si>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</si>
  <si>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</si>
  <si>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</si>
  <si>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</si>
  <si>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</si>
  <si>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</si>
  <si>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</si>
  <si>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</si>
  <si>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</si>
  <si>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</si>
  <si>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</si>
  <si>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</si>
  <si>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</si>
  <si>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1 15 02040 04 0000 140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</si>
  <si>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</si>
  <si>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</si>
  <si>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</si>
  <si>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</si>
  <si>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</si>
  <si>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</si>
  <si>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</si>
  <si>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1 17 01040 04 0000 180</t>
  </si>
  <si>
    <t>Невыясненные поступления, зачисляемые в бюджеты городских округов</t>
  </si>
  <si>
    <t>1 17 05000 00 0000 180</t>
  </si>
  <si>
    <t xml:space="preserve">Прочие неналоговые доходы </t>
  </si>
  <si>
    <t>1 17 05040 04 0000 180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</si>
  <si>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</si>
  <si>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</si>
  <si>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</si>
  <si>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</si>
  <si>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 Российской Федерации </t>
  </si>
  <si>
    <t>2 02 01999 00 0000 151</t>
  </si>
  <si>
    <t>Прочие дотации</t>
  </si>
  <si>
    <t>2 02 01999 04 0000 151</t>
  </si>
  <si>
    <t>Прочие дотации бюджетам городских округов</t>
  </si>
  <si>
    <t>Субсидии бюджетам бюджетной системы  Российской Федерации  (межбюджетные субсидии)</t>
  </si>
  <si>
    <t xml:space="preserve">2 02 02009 00 0000 151  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</si>
  <si>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</si>
  <si>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 xml:space="preserve">2 02 20009 04 0000 151  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</si>
  <si>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</si>
  <si>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2 02 02051 00 0000 151</t>
  </si>
  <si>
    <t>Субсидии бюджетам на реализацию федеральных целевых программ</t>
  </si>
  <si>
    <t>2 02 02051 04 0000 151</t>
  </si>
  <si>
    <t>Субсидии бюджетам городских округов на реализацию федеральных целевых программ</t>
  </si>
  <si>
    <t xml:space="preserve"> 2 02 20077 00 0000 151</t>
  </si>
  <si>
    <t xml:space="preserve">Субсидии бюджетам на софинансирование капитальных вложений в объекты государственной (муниципальной) собственности
</t>
  </si>
  <si>
    <t>2 02 20077 04 0000 151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</si>
  <si>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</si>
  <si>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>2 02 25519 00 0000 151</t>
  </si>
  <si>
    <t>Субсидия бюджетам городских округов на поддержку отрасли культуры</t>
  </si>
  <si>
    <t>2 02 25519 04 0000 151</t>
  </si>
  <si>
    <t>2 02 25555 00 0000 151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</si>
  <si>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</si>
  <si>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</si>
  <si>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</si>
  <si>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</si>
  <si>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</si>
  <si>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</si>
  <si>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</si>
  <si>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Прочие субсидии</t>
  </si>
  <si>
    <t>Прочие субсидии бюджетам городских округов</t>
  </si>
  <si>
    <t xml:space="preserve">Субвенции бюджетам бюджетной системы  Российской Федерации  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</si>
  <si>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</si>
  <si>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</si>
  <si>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</si>
  <si>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</si>
  <si>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</si>
  <si>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</si>
  <si>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</si>
  <si>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</si>
  <si>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</si>
  <si>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</si>
  <si>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Прочие субвенции</t>
  </si>
  <si>
    <t>Прочие субвенции бюджетам городских округов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</si>
  <si>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</si>
  <si>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</si>
  <si>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</si>
  <si>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2 07 00000 00 0000 000</t>
  </si>
  <si>
    <t>Прочие безвозмездные поступления</t>
  </si>
  <si>
    <t>Прочие безвозмездные поступления в бюджеты городских округов</t>
  </si>
  <si>
    <t>2 07 04010 04 0000 180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</si>
  <si>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</si>
  <si>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</si>
  <si>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</si>
  <si>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</si>
  <si>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</si>
  <si>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</si>
  <si>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</si>
  <si>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</si>
  <si>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</si>
  <si>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</si>
  <si>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</si>
  <si>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</si>
  <si>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ВСЕГО ДОХОДОВ: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</si>
  <si>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</si>
  <si>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</si>
  <si>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Субсидии бюджетам городских округов на поддержку обустройства мест массового отдыха населения (городских парков)</t>
  </si>
  <si>
    <t>Субсидии бюджетам на поддержку обустройства мест массового отдыха населения (городских парков)</t>
  </si>
  <si>
    <t>2 02 25560 00 0000 151</t>
  </si>
  <si>
    <t>2 02 25560 04 0000 151</t>
  </si>
  <si>
    <t>тыс.руб.</t>
  </si>
  <si>
    <t>% исполнения от
уточненного
плана</t>
  </si>
  <si>
    <t>1 12 01042 01 6000 120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</si>
  <si>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(суммы денежных взысканий (штрафов) по соответствующему платежу согласно законодательству Российской Федерации)</t>
  </si>
  <si>
    <t>1 01 02050 01 3000 110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</si>
  <si>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</si>
  <si>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</si>
  <si>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1 01 02050 01 1000 110</t>
  </si>
  <si>
    <t>1 01 02050 01 2100 110</t>
  </si>
  <si>
    <t>Государственная пошлина за выдачу разрешения на установку рекламной конструкции</t>
  </si>
  <si>
    <t>1 08 07150 01 0000 110</t>
  </si>
  <si>
    <t>Прочие доходы от компенсации затрат бюджетов городских округов (средства, поступающие от возврата автономными и бюджетными учреждениями субсидий на выполнение ими муниципального задания прошлых лет, источником предоставления которой являлись средства местного бюджета)</t>
  </si>
  <si>
    <t>Прочие доходы от компенсации затрат бюджетов городских округов (средства, поступающие от возврата автономными и бюджетными учреждениями субсидий на выполнение ими муниципального задания прошлых лет, источником предоставления которой являлись безвозмездные поступления от других бюджетов бюджетной системы Российской Федерации)</t>
  </si>
  <si>
    <t>1 13 02994 04 1100 130</t>
  </si>
  <si>
    <t>1 13 02994 04 1200 130</t>
  </si>
  <si>
    <t>Прочие доходы от компенсации затрат бюджетов городских округов (возврат дебиторской задолженности прошлых лет и иные компенсации расходов, финансирование которых осуществлялось за счет средств местного бюджета)</t>
  </si>
  <si>
    <t>Прочие доходы от компенсации затрат бюджетов городских округов (возврат дебиторской задолженности прошлых лет и иные компенсации расходов, финансирование которых осуществлялось за счет безвозмездных поступлений от других бюджетов бюджетной системы Российской Федерации)</t>
  </si>
  <si>
    <t>1 13 02994 04 2100 130</t>
  </si>
  <si>
    <t>1 13 02994 04 2200 130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</si>
  <si>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(сумма доходов от реализации муниципального имущества в порядке, установленном Федеральным законом от 21.12.2001 № 178-ФЗ)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</si>
  <si>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(сумма доходов от реализации муниципального имущества в порядке, установленном Федеральным законом от 22.07.2008 № 159-ФЗ)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</si>
  <si>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</si>
  <si>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</si>
  <si>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2 02 25520 00 0000 150</t>
  </si>
  <si>
    <t>2 02 25520 04 0000 150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</si>
  <si>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</si>
  <si>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</si>
  <si>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2 02 27112 00 0000 150</t>
  </si>
  <si>
    <t>2 02 27112 04 0000 150</t>
  </si>
  <si>
    <t>Возврат остатков субсидий на поддержку обустройства мест массового отдыха населения (городских парков) из бюджетов городских округов</t>
  </si>
  <si>
    <t>2 19 25560 04 0000 150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</si>
  <si>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городских округов</t>
  </si>
  <si>
    <t>2 19 35118 04 0000 150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</si>
  <si>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</si>
  <si>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>2 19 35120 04 0000 150</t>
  </si>
  <si>
    <t>Возврат остатков субвенций на государственную регистрацию актов гражданского состояния из бюджетов городских округов</t>
  </si>
  <si>
    <t>2 19 35930 04 0000 150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</si>
  <si>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</si>
  <si>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</si>
  <si>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2 02 35134 00 0000 150</t>
  </si>
  <si>
    <t>2 02 35134 04 0000 150</t>
  </si>
  <si>
    <t>2 02 1000 00 0000 150</t>
  </si>
  <si>
    <t>2 02 20000 00 0000 150</t>
  </si>
  <si>
    <t>2 02 25466 00 0000 150</t>
  </si>
  <si>
    <t>2 02 25466 04 0000 150</t>
  </si>
  <si>
    <t>2 02 25497 00 0000 150</t>
  </si>
  <si>
    <t>2 02 25497 04 0000 150</t>
  </si>
  <si>
    <t>2 02 29999 00 0000 150</t>
  </si>
  <si>
    <t>2 02 29999 04 0000 150</t>
  </si>
  <si>
    <t>2 02 30000 00 0000 150</t>
  </si>
  <si>
    <t>2 02 30024 00 0000 150</t>
  </si>
  <si>
    <t>2 02 30024 04 0000 150</t>
  </si>
  <si>
    <t>2 02 35082 00 0000 150</t>
  </si>
  <si>
    <t>2 02 35082 04 0000 150</t>
  </si>
  <si>
    <t>2 02 35120 00 0000 150</t>
  </si>
  <si>
    <t>2 02 35120 04 0000 150</t>
  </si>
  <si>
    <t>2 02 35135 00 0000 150</t>
  </si>
  <si>
    <t>2 02 35135 04 0000 150</t>
  </si>
  <si>
    <t>2 02 35176 00 0000 150</t>
  </si>
  <si>
    <t>2 02 35176 04 0000 150</t>
  </si>
  <si>
    <t>2 02 35930 00 0000 150</t>
  </si>
  <si>
    <t>2 02 35930 04 0000 150</t>
  </si>
  <si>
    <t>2 02 39999 00 0000 150</t>
  </si>
  <si>
    <t>2 02 39999 04 0000 150</t>
  </si>
  <si>
    <t>2 02 40000 00 0000 150</t>
  </si>
  <si>
    <t>2 02 49999 00 0000 150</t>
  </si>
  <si>
    <t>2 02 49999 04 0000 150</t>
  </si>
  <si>
    <t>2 07 04000 04 0000 150</t>
  </si>
  <si>
    <t>2 07 04050 04 0000 150</t>
  </si>
  <si>
    <t>2 18 00000 00 0000 150</t>
  </si>
  <si>
    <t>2 18 04000 04 0000 150</t>
  </si>
  <si>
    <t>2 18 04010 04 0000 150</t>
  </si>
  <si>
    <t>2 18 04020 04 0000 150</t>
  </si>
  <si>
    <t>2 19 00000 04 0000 150</t>
  </si>
  <si>
    <t>2 19 25555 04 0000 150</t>
  </si>
  <si>
    <t>2 19 60010 04 0000 150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</si>
  <si>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</si>
  <si>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</si>
  <si>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</si>
  <si>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</si>
  <si>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</si>
  <si>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</si>
  <si>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</si>
  <si>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</si>
  <si>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</si>
  <si>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</si>
  <si>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</si>
  <si>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</si>
  <si>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</si>
  <si>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</si>
  <si>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</si>
  <si>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</si>
  <si>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</si>
  <si>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</si>
  <si>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</si>
  <si>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</si>
  <si>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</si>
  <si>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</si>
  <si>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</si>
  <si>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</si>
  <si>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1 16 01050 01 0000 140</t>
  </si>
  <si>
    <t>1 16 01053 01 0000 140</t>
  </si>
  <si>
    <t>1 16 01060 01 0000 140</t>
  </si>
  <si>
    <t>1 16 01063 01 0000 140</t>
  </si>
  <si>
    <t>1 16 01070 01 0000 140</t>
  </si>
  <si>
    <t>1 16 01080 01 0000 140</t>
  </si>
  <si>
    <t>1 16 01143 01 0000 140</t>
  </si>
  <si>
    <t>1 16 01180 01 0000 140</t>
  </si>
  <si>
    <t>1 16 01190 01 0000 140</t>
  </si>
  <si>
    <t>1 16 01193 01 0000 140</t>
  </si>
  <si>
    <t>1 16 01200 01 0000 140</t>
  </si>
  <si>
    <t>1 16 01203 01 0000 140</t>
  </si>
  <si>
    <t>1 16 02020 02 0000 140</t>
  </si>
  <si>
    <t>1 16 11000 01 0000 140</t>
  </si>
  <si>
    <t>1 16 11030 01 0000 140</t>
  </si>
  <si>
    <t>1 16 11060 01 0000 140</t>
  </si>
  <si>
    <t>1 16 11064 01 0000 140</t>
  </si>
  <si>
    <t>1 16 01073 01 0000 140</t>
  </si>
  <si>
    <t>1 16 01083 01 0000 140</t>
  </si>
  <si>
    <t>1 16 01140 01 0000 140</t>
  </si>
  <si>
    <t>1 16 01183 01 0000 140</t>
  </si>
  <si>
    <t>1 16 02000 02 0000 140</t>
  </si>
  <si>
    <t>1 16 01000 01 0000 140</t>
  </si>
  <si>
    <t>2 02 19999 00 0000 150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</si>
  <si>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(прочие поступления)</t>
  </si>
  <si>
    <t>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</si>
  <si>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</si>
  <si>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1 01 02040 01 4000 110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</si>
  <si>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</si>
  <si>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</si>
  <si>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1 08 04000 01 0000 110</t>
  </si>
  <si>
    <t>1 08 04020 01 0000 110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</si>
  <si>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</si>
  <si>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1 16 01074 01 0000 140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</si>
  <si>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</si>
  <si>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1 16 01194 01 0000 140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</si>
  <si>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</si>
  <si>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1 16 07000 01 0000 140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</si>
  <si>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</si>
  <si>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</si>
  <si>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1 16 07010 00 0000 140</t>
  </si>
  <si>
    <t>1 16 07010 04 0000 140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</si>
  <si>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</si>
  <si>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</si>
  <si>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1 16 07090 00 0000 140</t>
  </si>
  <si>
    <t>1 16 07090 04 0000 140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</si>
  <si>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</si>
  <si>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</si>
  <si>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</si>
  <si>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</si>
  <si>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1 16 10000 00 0000 140</t>
  </si>
  <si>
    <t>1 16 10120 00 0000 140</t>
  </si>
  <si>
    <t>1 16 10123 01 0000 140</t>
  </si>
  <si>
    <t>1 16 10129 01 0000 140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</si>
  <si>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</si>
  <si>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1 16 11050 01 0000 140</t>
  </si>
  <si>
    <t>2 02 19999 04 0000 150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</si>
  <si>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</si>
  <si>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</si>
  <si>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2 02 25232 00 0000 150</t>
  </si>
  <si>
    <t>2 02 25232 04 0000 150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</si>
  <si>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</si>
  <si>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</si>
  <si>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2 02 25467 00 0000150</t>
  </si>
  <si>
    <t>2 02 25467 04 0000 150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</si>
  <si>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</si>
  <si>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КоАП РФ за административные правонарушения в области связи и информации, налагаемые мировыми судьями (иные штрафы)</t>
  </si>
  <si>
    <t>1 16 01130 01 0000 140</t>
  </si>
  <si>
    <t>1 16 01133 01 9000 140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</si>
  <si>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</si>
  <si>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</si>
  <si>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1 16 01150 01 0000 140</t>
  </si>
  <si>
    <t>1 16 01153 01 9000 140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</si>
  <si>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</si>
  <si>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1 16 01084 01 0000 140</t>
  </si>
  <si>
    <t>Платежи в целях возмещения убытков, причиненных уклонением от заключения муниципального контракта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</si>
  <si>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</si>
  <si>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1 16 10060 00 0000 140</t>
  </si>
  <si>
    <t>1 16 10062 04 0000 140</t>
  </si>
  <si>
    <t>Субсидии бюджетам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</si>
  <si>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Субсидии бюджетам городских округов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</si>
  <si>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2 02 25187 00 0000 150</t>
  </si>
  <si>
    <t>2 02 25187 04 0000 150</t>
  </si>
  <si>
    <t>Субсидии бюджетам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</si>
  <si>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</si>
  <si>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2 02 25229 00 0000 150</t>
  </si>
  <si>
    <t>2 02 25229 04 0000 150</t>
  </si>
  <si>
    <t>Субсидии бюджетам на обеспечение комплексного развития сельских территорий</t>
  </si>
  <si>
    <t>Субсидии бюджетам городских округов на обеспечение комплексного развития сельских территорий</t>
  </si>
  <si>
    <t>2 02 25576 00 0000 150</t>
  </si>
  <si>
    <t>2 02 25576 04 0000 150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</si>
  <si>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</si>
  <si>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1 16 01053 01 0035 140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</si>
  <si>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</si>
  <si>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</si>
  <si>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</si>
  <si>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</si>
  <si>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1 16 01063 01 0009 140</t>
  </si>
  <si>
    <t>1 16 01063 01 0091 140</t>
  </si>
  <si>
    <t>1 16 01063 01 0101 140</t>
  </si>
  <si>
    <t>1 16 01063 01 9000 140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</si>
  <si>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</si>
  <si>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1 16 01073 01 0017 140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</si>
  <si>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</si>
  <si>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</si>
  <si>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</si>
  <si>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</si>
  <si>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1 16 01193 01 0005 140</t>
  </si>
  <si>
    <t>1 16 01193 01 0013 140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</si>
  <si>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</si>
  <si>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</si>
  <si>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1 16 01203 01 0021 140</t>
  </si>
  <si>
    <t>1 16 01203 01 9000 140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</si>
  <si>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(за исключением доходов, направляемых на формирование муниципального дорожного фонда)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</si>
  <si>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</si>
  <si>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1 16 10123 01 0001 140</t>
  </si>
  <si>
    <t>1 16 10123 01 0041 140</t>
  </si>
  <si>
    <t>2 19 35135 04 0000 150</t>
  </si>
  <si>
    <t>Возврат остатков субвенций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Федерации", из бюджетов городских округов</t>
  </si>
  <si>
    <t>2 19 35176 04 0000 150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</si>
  <si>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Федерации", из бюджетов городских округов</t>
  </si>
  <si>
    <t>1 06 06032 04 5000 110</t>
  </si>
  <si>
    <t>Земельный налог с организаций, обладающих земельным участком, расположенным в границах городских округов (уплата процентов, начисленных на суммы излишне взысканных (уплаченных) платежей, а также при нарушении сроков их возврата)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</si>
  <si>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неуплату средств на содержание детей или нетрудоспособных родителей)</t>
  </si>
  <si>
    <t>1 16 01053 01 0351 140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</si>
  <si>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установленного федеральным законом запрета курения табака на отдельных территориях, в помещениях и на объектах)</t>
  </si>
  <si>
    <t>1 16 01063 01 0024 140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</si>
  <si>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</si>
  <si>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1 16 01073 01 0027 140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</si>
  <si>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</si>
  <si>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1 16 01083 01 0028 140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</si>
  <si>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</si>
  <si>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1 16 01083 01 0037 140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</si>
  <si>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(штрафы за нарушение правил использования полосы отвода и придорожных полос автомобильной дороги)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</si>
  <si>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</si>
  <si>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Административные штрафы, установленные Главой 14 КоАП РФ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 (иные штрафы)</t>
  </si>
  <si>
    <t>1 16 01143 01 0016 140</t>
  </si>
  <si>
    <t>1 16 01143 01 9000 140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</si>
  <si>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</si>
  <si>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1 16 01153 01 0005 140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</si>
  <si>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</si>
  <si>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1 16 01153 01 0006 140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</si>
  <si>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</si>
  <si>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</si>
  <si>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</si>
  <si>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</si>
  <si>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</si>
  <si>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</si>
  <si>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</si>
  <si>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</si>
  <si>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</si>
  <si>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</si>
  <si>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1 16 01110 01 0000 140</t>
  </si>
  <si>
    <t>Прочие неналоговые доходы бюджетов городских округов</t>
  </si>
  <si>
    <t>Межбюджетные трансферты, передаваемые бюджетам городских округов на создание модельных муниципальных библиотек</t>
  </si>
  <si>
    <t>2 02 45454 00 0000 150</t>
  </si>
  <si>
    <t>Межбюджетные трансферты, передаваемые бюджетам на создание модельных муниципальных библиотек</t>
  </si>
  <si>
    <t>2 02 45454 04 0000 150</t>
  </si>
  <si>
    <t>1 16 01203 01 0006 140</t>
  </si>
  <si>
    <t>1 16 01193 01 9000 140</t>
  </si>
  <si>
    <t>1 16 01193 01 0401 140</t>
  </si>
  <si>
    <t>1 16 01193 01 0007 140</t>
  </si>
  <si>
    <t>1 16 01173 01 0008 140</t>
  </si>
  <si>
    <t>1 16 01173 01 0007 140</t>
  </si>
  <si>
    <t>1 16 01173 01 0000 140</t>
  </si>
  <si>
    <t>1 16 01170 01 0000 140</t>
  </si>
  <si>
    <t>1 16 01153 01 0012 140</t>
  </si>
  <si>
    <t>1 16 01113 01 0021 140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</si>
  <si>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</si>
  <si>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1 16 01053 01 9000 140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</si>
  <si>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</si>
  <si>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1 16 01063 01 0008 140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</si>
  <si>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</si>
  <si>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1 16 01143 01 0002 140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</si>
  <si>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</si>
  <si>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</si>
  <si>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1 16 01160 01 0000 140</t>
  </si>
  <si>
    <t>1 16 01163 01 0000 140</t>
  </si>
  <si>
    <t>Административные штрафы, установленные Главой 17 КоАП РФ за административные правонарушения, посягающие на институты государственной власти, налагаемые мировыми судьями (иные штрафы)</t>
  </si>
  <si>
    <t>1 16 01173 01 9000 140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</si>
  <si>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</si>
  <si>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1 16 01193 01 0029 140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</si>
  <si>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 (штрафы, установленные Главой 14 КоАП РФ, за нарушение правил продажи этилового спирта, алкогольной и спиртосодержащей продукции)</t>
  </si>
  <si>
    <t>1 16 01333 01 0016 140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</si>
  <si>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 (штрафы, установленные Главой 15 КоАП РФ,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</si>
  <si>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1 16 01333 01 0012 140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</si>
  <si>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</si>
  <si>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</si>
  <si>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1 16 01330 00 0000 140</t>
  </si>
  <si>
    <t>1 16 01333 01 0000 140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</si>
  <si>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</si>
  <si>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</si>
  <si>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2 02 45303 04 0000 150</t>
  </si>
  <si>
    <t>2 02 45303 00 0000 150</t>
  </si>
  <si>
    <t>Единый налог на вмененный доход для отдельных видов деятельности (проценты по соответствующему платежу)</t>
  </si>
  <si>
    <t>1 05 02010 02 2200 110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</si>
  <si>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</si>
  <si>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1 08 03010 01 4000 110</t>
  </si>
  <si>
    <t>Наименование кода вида доходов</t>
  </si>
  <si>
    <t xml:space="preserve">Исполнение бюджета муниципального образования "Город Березники" 
по кодам видов доходов  за 2020 год </t>
  </si>
  <si>
    <t>Исполнение за 2020 год</t>
  </si>
  <si>
    <t>1 16 01203 01 0008 140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</si>
  <si>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</si>
  <si>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Дотации (гранты) бюджетам за достижение показателей деятельности органов местного самоуправления</t>
  </si>
  <si>
    <t>2 02 16549 00 0000 150</t>
  </si>
  <si>
    <t>Дотации (гранты) бюджетам городских округов за достижение показателей деятельности органов местного самоуправления</t>
  </si>
  <si>
    <t>2 02 16549 04 0000 150</t>
  </si>
  <si>
    <t>Межбюджетные трансферты, передаваемые бюджетам, за счет средств резервного фонда Правительства Российской Федерации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</si>
  <si>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</si>
  <si>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2 02 49001 00 0000 150</t>
  </si>
  <si>
    <t>2 02 49001 04 0000 150</t>
  </si>
  <si>
    <t>1 16 01083 01 0281 140</t>
  </si>
  <si>
    <t>1 16 01103 01 9000 140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</si>
  <si>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</si>
  <si>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</si>
  <si>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(доходы, направляемые на формирование муниципального дорожного фонда)</t>
  </si>
  <si>
    <t>1 16 01100 01 0000 140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</si>
  <si>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</si>
  <si>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</si>
  <si>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</si>
  <si>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1 16 10030 04 0000 140</t>
  </si>
  <si>
    <t>1 16 10031 04 0000 140</t>
  </si>
  <si>
    <t>1 16 10123 01 0002 140</t>
  </si>
  <si>
    <t>к решению Березниковской городской Думы</t>
  </si>
  <si>
    <t>Приложение 2</t>
  </si>
  <si>
    <t>Форма Г-2</t>
  </si>
  <si>
    <t>от 26.05.2021 №103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</si>
</sst>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?"/>
  </numFmts>
  <fonts count="30" x14ac:knownFonts="1">
    <font>
      <sz val="10"/>
      <name val="Arial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7"/>
      <name val="Arial Cyr"/>
      <charset val="204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Arial Cyr"/>
      <charset val="204"/>
    </font>
    <font>
      <i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i/>
      <sz val="9"/>
      <name val="Times New Roman"/>
      <family val="1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</cellStyleXfs>
  <cellXfs count="90">
    <xf numFmtId="0" fontId="0" fillId="0" borderId="0" xfId="0"/>
    <xf numFmtId="0" fontId="1" fillId="0" borderId="0" xfId="1"/>
    <xf numFmtId="0" fontId="3" fillId="0" borderId="0" xfId="1" applyFont="1"/>
    <xf numFmtId="0" fontId="5" fillId="0" borderId="0" xfId="1" applyFont="1"/>
    <xf numFmtId="0" fontId="6" fillId="0" borderId="0" xfId="1" applyFont="1" applyBorder="1"/>
    <xf numFmtId="0" fontId="6" fillId="0" borderId="0" xfId="1" applyFont="1" applyFill="1" applyBorder="1"/>
    <xf numFmtId="0" fontId="1" fillId="0" borderId="2" xfId="1" applyBorder="1"/>
    <xf numFmtId="3" fontId="8" fillId="0" borderId="2" xfId="3" applyNumberFormat="1" applyFont="1" applyFill="1" applyBorder="1" applyAlignment="1">
      <alignment horizontal="center" vertical="center" wrapText="1"/>
    </xf>
    <xf numFmtId="3" fontId="8" fillId="2" borderId="2" xfId="3" applyNumberFormat="1" applyFont="1" applyFill="1" applyBorder="1" applyAlignment="1">
      <alignment horizontal="center" vertical="center" wrapText="1"/>
    </xf>
    <xf numFmtId="0" fontId="1" fillId="0" borderId="2" xfId="1" applyFill="1" applyBorder="1"/>
    <xf numFmtId="0" fontId="1" fillId="0" borderId="0" xfId="1" applyFill="1"/>
    <xf numFmtId="0" fontId="9" fillId="0" borderId="0" xfId="1" applyFont="1" applyFill="1"/>
    <xf numFmtId="3" fontId="10" fillId="0" borderId="2" xfId="1" applyNumberFormat="1" applyFont="1" applyBorder="1" applyAlignment="1">
      <alignment horizontal="left" vertical="top"/>
    </xf>
    <xf numFmtId="0" fontId="11" fillId="0" borderId="2" xfId="0" applyFont="1" applyBorder="1" applyAlignment="1">
      <alignment vertical="top" wrapText="1"/>
    </xf>
    <xf numFmtId="164" fontId="11" fillId="0" borderId="2" xfId="1" applyNumberFormat="1" applyFont="1" applyFill="1" applyBorder="1" applyAlignment="1">
      <alignment vertical="top"/>
    </xf>
    <xf numFmtId="0" fontId="9" fillId="0" borderId="0" xfId="1" applyFont="1"/>
    <xf numFmtId="0" fontId="10" fillId="0" borderId="2" xfId="1" applyFont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0" fontId="12" fillId="0" borderId="0" xfId="1" applyFont="1"/>
    <xf numFmtId="3" fontId="13" fillId="0" borderId="2" xfId="1" applyNumberFormat="1" applyFont="1" applyBorder="1" applyAlignment="1">
      <alignment horizontal="left" vertical="top"/>
    </xf>
    <xf numFmtId="0" fontId="14" fillId="0" borderId="2" xfId="0" applyFont="1" applyBorder="1" applyAlignment="1">
      <alignment vertical="top" wrapText="1"/>
    </xf>
    <xf numFmtId="164" fontId="14" fillId="0" borderId="2" xfId="1" applyNumberFormat="1" applyFont="1" applyFill="1" applyBorder="1" applyAlignment="1">
      <alignment vertical="top"/>
    </xf>
    <xf numFmtId="3" fontId="15" fillId="0" borderId="2" xfId="1" applyNumberFormat="1" applyFont="1" applyBorder="1" applyAlignment="1">
      <alignment horizontal="left" vertical="top"/>
    </xf>
    <xf numFmtId="0" fontId="16" fillId="0" borderId="2" xfId="0" applyFont="1" applyBorder="1" applyAlignment="1">
      <alignment vertical="top" wrapText="1"/>
    </xf>
    <xf numFmtId="164" fontId="16" fillId="0" borderId="2" xfId="1" applyNumberFormat="1" applyFont="1" applyFill="1" applyBorder="1" applyAlignment="1">
      <alignment vertical="top"/>
    </xf>
    <xf numFmtId="164" fontId="17" fillId="0" borderId="2" xfId="1" applyNumberFormat="1" applyFont="1" applyFill="1" applyBorder="1" applyAlignment="1">
      <alignment vertical="top"/>
    </xf>
    <xf numFmtId="0" fontId="18" fillId="0" borderId="0" xfId="1" applyFont="1"/>
    <xf numFmtId="3" fontId="19" fillId="0" borderId="2" xfId="1" applyNumberFormat="1" applyFont="1" applyBorder="1" applyAlignment="1">
      <alignment horizontal="left" vertical="top"/>
    </xf>
    <xf numFmtId="0" fontId="3" fillId="0" borderId="2" xfId="0" applyFont="1" applyBorder="1" applyAlignment="1">
      <alignment vertical="top" wrapText="1"/>
    </xf>
    <xf numFmtId="164" fontId="3" fillId="0" borderId="2" xfId="1" applyNumberFormat="1" applyFont="1" applyFill="1" applyBorder="1" applyAlignment="1">
      <alignment vertical="top"/>
    </xf>
    <xf numFmtId="0" fontId="1" fillId="0" borderId="0" xfId="1" applyFont="1"/>
    <xf numFmtId="3" fontId="10" fillId="0" borderId="2" xfId="1" applyNumberFormat="1" applyFont="1" applyFill="1" applyBorder="1" applyAlignment="1">
      <alignment horizontal="left" vertical="top"/>
    </xf>
    <xf numFmtId="0" fontId="11" fillId="0" borderId="2" xfId="0" applyFont="1" applyFill="1" applyBorder="1" applyAlignment="1">
      <alignment horizontal="left" vertical="top" wrapText="1"/>
    </xf>
    <xf numFmtId="0" fontId="20" fillId="0" borderId="0" xfId="1" applyFont="1"/>
    <xf numFmtId="0" fontId="11" fillId="0" borderId="2" xfId="0" applyFont="1" applyFill="1" applyBorder="1" applyAlignment="1">
      <alignment vertical="top" wrapText="1"/>
    </xf>
    <xf numFmtId="3" fontId="15" fillId="0" borderId="2" xfId="1" applyNumberFormat="1" applyFont="1" applyFill="1" applyBorder="1" applyAlignment="1">
      <alignment horizontal="left" vertical="top"/>
    </xf>
    <xf numFmtId="0" fontId="16" fillId="0" borderId="2" xfId="0" applyFont="1" applyFill="1" applyBorder="1" applyAlignment="1">
      <alignment vertical="top" wrapText="1"/>
    </xf>
    <xf numFmtId="3" fontId="21" fillId="0" borderId="2" xfId="1" applyNumberFormat="1" applyFont="1" applyBorder="1" applyAlignment="1">
      <alignment horizontal="left" vertical="top"/>
    </xf>
    <xf numFmtId="0" fontId="17" fillId="0" borderId="2" xfId="0" applyFont="1" applyBorder="1" applyAlignment="1">
      <alignment vertical="top" wrapText="1"/>
    </xf>
    <xf numFmtId="0" fontId="17" fillId="0" borderId="2" xfId="0" applyFont="1" applyFill="1" applyBorder="1" applyAlignment="1">
      <alignment vertical="top" wrapText="1"/>
    </xf>
    <xf numFmtId="3" fontId="22" fillId="0" borderId="2" xfId="1" applyNumberFormat="1" applyFont="1" applyBorder="1" applyAlignment="1">
      <alignment horizontal="left" vertical="top"/>
    </xf>
    <xf numFmtId="0" fontId="23" fillId="0" borderId="2" xfId="0" applyFont="1" applyBorder="1" applyAlignment="1">
      <alignment vertical="top" wrapText="1"/>
    </xf>
    <xf numFmtId="164" fontId="23" fillId="0" borderId="2" xfId="1" applyNumberFormat="1" applyFont="1" applyFill="1" applyBorder="1" applyAlignment="1">
      <alignment vertical="top"/>
    </xf>
    <xf numFmtId="0" fontId="16" fillId="0" borderId="2" xfId="0" applyFont="1" applyFill="1" applyBorder="1" applyAlignment="1">
      <alignment horizontal="left" vertical="top" wrapText="1"/>
    </xf>
    <xf numFmtId="3" fontId="10" fillId="0" borderId="2" xfId="1" applyNumberFormat="1" applyFont="1" applyBorder="1" applyAlignment="1">
      <alignment vertical="top"/>
    </xf>
    <xf numFmtId="3" fontId="21" fillId="0" borderId="2" xfId="1" applyNumberFormat="1" applyFont="1" applyBorder="1" applyAlignment="1">
      <alignment vertical="top"/>
    </xf>
    <xf numFmtId="3" fontId="15" fillId="0" borderId="2" xfId="1" applyNumberFormat="1" applyFont="1" applyBorder="1" applyAlignment="1">
      <alignment vertical="top"/>
    </xf>
    <xf numFmtId="0" fontId="15" fillId="0" borderId="2" xfId="1" applyFont="1" applyBorder="1" applyAlignment="1">
      <alignment horizontal="left" vertical="top"/>
    </xf>
    <xf numFmtId="0" fontId="13" fillId="0" borderId="2" xfId="1" applyFont="1" applyBorder="1" applyAlignment="1">
      <alignment horizontal="left" vertical="top"/>
    </xf>
    <xf numFmtId="0" fontId="15" fillId="0" borderId="2" xfId="1" applyFont="1" applyFill="1" applyBorder="1" applyAlignment="1">
      <alignment horizontal="left" vertical="top"/>
    </xf>
    <xf numFmtId="0" fontId="3" fillId="0" borderId="2" xfId="0" applyFont="1" applyFill="1" applyBorder="1" applyAlignment="1">
      <alignment vertical="top" wrapText="1"/>
    </xf>
    <xf numFmtId="0" fontId="22" fillId="0" borderId="2" xfId="1" applyFont="1" applyFill="1" applyBorder="1" applyAlignment="1">
      <alignment horizontal="left" vertical="top"/>
    </xf>
    <xf numFmtId="0" fontId="23" fillId="0" borderId="2" xfId="0" applyFont="1" applyFill="1" applyBorder="1" applyAlignment="1">
      <alignment vertical="top" wrapText="1"/>
    </xf>
    <xf numFmtId="0" fontId="16" fillId="0" borderId="2" xfId="0" applyFont="1" applyBorder="1" applyAlignment="1">
      <alignment horizontal="left" vertical="top" wrapText="1"/>
    </xf>
    <xf numFmtId="0" fontId="21" fillId="0" borderId="2" xfId="1" applyFont="1" applyBorder="1" applyAlignment="1">
      <alignment horizontal="left" vertical="top"/>
    </xf>
    <xf numFmtId="0" fontId="17" fillId="0" borderId="2" xfId="0" applyFont="1" applyBorder="1" applyAlignment="1">
      <alignment horizontal="left" vertical="top" wrapText="1"/>
    </xf>
    <xf numFmtId="0" fontId="22" fillId="0" borderId="2" xfId="1" applyFont="1" applyBorder="1" applyAlignment="1">
      <alignment horizontal="left" vertical="top"/>
    </xf>
    <xf numFmtId="0" fontId="23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9" fillId="0" borderId="2" xfId="1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wrapText="1"/>
    </xf>
    <xf numFmtId="164" fontId="11" fillId="0" borderId="2" xfId="1" applyNumberFormat="1" applyFont="1" applyFill="1" applyBorder="1" applyAlignment="1"/>
    <xf numFmtId="0" fontId="1" fillId="2" borderId="0" xfId="1" applyFill="1"/>
    <xf numFmtId="164" fontId="11" fillId="3" borderId="2" xfId="1" applyNumberFormat="1" applyFont="1" applyFill="1" applyBorder="1" applyAlignment="1">
      <alignment vertical="top"/>
    </xf>
    <xf numFmtId="0" fontId="20" fillId="0" borderId="0" xfId="1" applyFont="1" applyFill="1"/>
    <xf numFmtId="0" fontId="3" fillId="0" borderId="2" xfId="0" applyFont="1" applyFill="1" applyBorder="1" applyAlignment="1">
      <alignment horizontal="left" vertical="top" wrapText="1"/>
    </xf>
    <xf numFmtId="164" fontId="29" fillId="0" borderId="2" xfId="1" applyNumberFormat="1" applyFont="1" applyFill="1" applyBorder="1" applyAlignment="1">
      <alignment vertical="top"/>
    </xf>
    <xf numFmtId="0" fontId="27" fillId="0" borderId="0" xfId="1" applyFont="1" applyFill="1" applyAlignment="1">
      <alignment horizontal="left" wrapText="1"/>
    </xf>
    <xf numFmtId="0" fontId="28" fillId="0" borderId="0" xfId="0" applyFont="1" applyAlignment="1">
      <alignment horizontal="left" wrapText="1"/>
    </xf>
    <xf numFmtId="164" fontId="18" fillId="0" borderId="0" xfId="1" applyNumberFormat="1" applyFont="1"/>
    <xf numFmtId="165" fontId="3" fillId="0" borderId="2" xfId="0" applyNumberFormat="1" applyFont="1" applyBorder="1" applyAlignment="1" applyProtection="1">
      <alignment horizontal="left" vertical="center" wrapText="1"/>
    </xf>
    <xf numFmtId="49" fontId="15" fillId="0" borderId="2" xfId="0" applyNumberFormat="1" applyFont="1" applyBorder="1" applyAlignment="1" applyProtection="1">
      <alignment horizontal="left" vertical="center" wrapText="1"/>
    </xf>
    <xf numFmtId="3" fontId="8" fillId="0" borderId="2" xfId="1" applyNumberFormat="1" applyFont="1" applyFill="1" applyBorder="1" applyAlignment="1">
      <alignment horizontal="center" vertical="center" wrapText="1"/>
    </xf>
    <xf numFmtId="164" fontId="23" fillId="3" borderId="2" xfId="1" applyNumberFormat="1" applyFont="1" applyFill="1" applyBorder="1" applyAlignment="1">
      <alignment vertical="top"/>
    </xf>
    <xf numFmtId="3" fontId="8" fillId="2" borderId="2" xfId="1" applyNumberFormat="1" applyFont="1" applyFill="1" applyBorder="1" applyAlignment="1">
      <alignment horizontal="center" vertical="center" wrapText="1"/>
    </xf>
    <xf numFmtId="164" fontId="3" fillId="3" borderId="2" xfId="1" applyNumberFormat="1" applyFont="1" applyFill="1" applyBorder="1" applyAlignment="1">
      <alignment vertical="top"/>
    </xf>
    <xf numFmtId="164" fontId="14" fillId="3" borderId="2" xfId="1" applyNumberFormat="1" applyFont="1" applyFill="1" applyBorder="1" applyAlignment="1">
      <alignment vertical="top"/>
    </xf>
    <xf numFmtId="164" fontId="29" fillId="3" borderId="2" xfId="1" applyNumberFormat="1" applyFont="1" applyFill="1" applyBorder="1" applyAlignment="1">
      <alignment vertical="top"/>
    </xf>
    <xf numFmtId="0" fontId="28" fillId="0" borderId="0" xfId="0" applyFont="1" applyAlignment="1"/>
    <xf numFmtId="0" fontId="27" fillId="0" borderId="0" xfId="1" applyFont="1" applyFill="1" applyAlignment="1"/>
    <xf numFmtId="164" fontId="20" fillId="0" borderId="0" xfId="1" applyNumberFormat="1" applyFont="1"/>
    <xf numFmtId="0" fontId="28" fillId="0" borderId="0" xfId="0" applyFont="1" applyAlignment="1">
      <alignment wrapText="1"/>
    </xf>
    <xf numFmtId="0" fontId="3" fillId="0" borderId="1" xfId="1" applyFont="1" applyFill="1" applyBorder="1" applyAlignment="1"/>
    <xf numFmtId="0" fontId="7" fillId="0" borderId="1" xfId="0" applyFont="1" applyBorder="1" applyAlignment="1"/>
    <xf numFmtId="0" fontId="27" fillId="0" borderId="0" xfId="0" applyFont="1" applyAlignment="1">
      <alignment horizontal="right"/>
    </xf>
    <xf numFmtId="3" fontId="8" fillId="0" borderId="2" xfId="1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top" wrapText="1"/>
    </xf>
    <xf numFmtId="0" fontId="27" fillId="0" borderId="0" xfId="1" applyFont="1" applyFill="1" applyAlignment="1">
      <alignment horizontal="right" wrapText="1"/>
    </xf>
  </cellXfs>
  <cellStyles count="18">
    <cellStyle name="Normal" xfId="4" xr:uid="{00000000-0005-0000-0000-000000000000}"/>
    <cellStyle name="Обычный" xfId="0" builtinId="0"/>
    <cellStyle name="Обычный 10" xfId="5" xr:uid="{00000000-0005-0000-0000-000002000000}"/>
    <cellStyle name="Обычный 11" xfId="6" xr:uid="{00000000-0005-0000-0000-000003000000}"/>
    <cellStyle name="Обычный 12" xfId="7" xr:uid="{00000000-0005-0000-0000-000004000000}"/>
    <cellStyle name="Обычный 13" xfId="8" xr:uid="{00000000-0005-0000-0000-000005000000}"/>
    <cellStyle name="Обычный 14" xfId="17" xr:uid="{00000000-0005-0000-0000-000006000000}"/>
    <cellStyle name="Обычный 2" xfId="9" xr:uid="{00000000-0005-0000-0000-000007000000}"/>
    <cellStyle name="Обычный 3" xfId="10" xr:uid="{00000000-0005-0000-0000-000008000000}"/>
    <cellStyle name="Обычный 4" xfId="11" xr:uid="{00000000-0005-0000-0000-000009000000}"/>
    <cellStyle name="Обычный 5" xfId="12" xr:uid="{00000000-0005-0000-0000-00000A000000}"/>
    <cellStyle name="Обычный 6" xfId="13" xr:uid="{00000000-0005-0000-0000-00000B000000}"/>
    <cellStyle name="Обычный 7" xfId="14" xr:uid="{00000000-0005-0000-0000-00000C000000}"/>
    <cellStyle name="Обычный 8" xfId="15" xr:uid="{00000000-0005-0000-0000-00000D000000}"/>
    <cellStyle name="Обычный 9" xfId="16" xr:uid="{00000000-0005-0000-0000-00000E000000}"/>
    <cellStyle name="Обычный_Исп9м-в2005г." xfId="3" xr:uid="{00000000-0005-0000-0000-00000F000000}"/>
    <cellStyle name="Обычный_Книга3" xfId="2" xr:uid="{00000000-0005-0000-0000-000010000000}"/>
    <cellStyle name="Обычный_Покварталь." xfId="1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85"/>
  <sheetViews>
    <sheetView tabSelected="1" zoomScale="85" zoomScaleNormal="85" zoomScaleSheetLayoutView="100" workbookViewId="0">
      <selection activeCell="C3" sqref="C3:H3"/>
    </sheetView>
  </sheetViews>
  <sheetFormatPr defaultColWidth="9.140625" defaultRowHeight="12.75" x14ac:dyDescent="0.2"/>
  <cols>
    <col min="1" max="1" width="18" style="1" customWidth="1"/>
    <col min="2" max="2" width="74.28515625" style="1" customWidth="1"/>
    <col min="3" max="3" width="11.28515625" style="10" customWidth="1"/>
    <col min="4" max="4" width="11.140625" style="10" customWidth="1"/>
    <col min="5" max="5" width="11" style="63" hidden="1" customWidth="1"/>
    <col min="6" max="6" width="11.140625" style="10" customWidth="1"/>
    <col min="7" max="7" width="11.7109375" style="63" hidden="1" customWidth="1"/>
    <col min="8" max="8" width="11.7109375" style="10" customWidth="1"/>
    <col min="9" max="9" width="10.5703125" style="1" hidden="1" customWidth="1"/>
    <col min="10" max="10" width="9.140625" style="1"/>
    <col min="11" max="11" width="10.7109375" style="1" bestFit="1" customWidth="1"/>
    <col min="12" max="13" width="12.7109375" style="1" customWidth="1"/>
    <col min="14" max="14" width="14.28515625" style="1" customWidth="1"/>
    <col min="15" max="16384" width="9.140625" style="1"/>
  </cols>
  <sheetData>
    <row r="1" spans="1:9" ht="15.75" x14ac:dyDescent="0.25">
      <c r="C1" s="85" t="s">
        <v>749</v>
      </c>
      <c r="D1" s="85"/>
      <c r="E1" s="85"/>
      <c r="F1" s="85"/>
      <c r="G1" s="85"/>
      <c r="H1" s="85"/>
      <c r="I1" s="79"/>
    </row>
    <row r="2" spans="1:9" ht="15.75" x14ac:dyDescent="0.25">
      <c r="C2" s="85" t="s">
        <v>748</v>
      </c>
      <c r="D2" s="85"/>
      <c r="E2" s="85"/>
      <c r="F2" s="85"/>
      <c r="G2" s="85"/>
      <c r="H2" s="85"/>
      <c r="I2" s="79"/>
    </row>
    <row r="3" spans="1:9" ht="15.75" x14ac:dyDescent="0.25">
      <c r="C3" s="85" t="s">
        <v>751</v>
      </c>
      <c r="D3" s="85"/>
      <c r="E3" s="85"/>
      <c r="F3" s="85"/>
      <c r="G3" s="85"/>
      <c r="H3" s="85"/>
      <c r="I3" s="79"/>
    </row>
    <row r="4" spans="1:9" ht="15.75" x14ac:dyDescent="0.25">
      <c r="C4" s="80"/>
      <c r="D4" s="79"/>
      <c r="E4" s="79"/>
      <c r="F4" s="79"/>
      <c r="G4" s="79"/>
      <c r="H4" s="79"/>
      <c r="I4" s="79"/>
    </row>
    <row r="5" spans="1:9" ht="15.75" customHeight="1" x14ac:dyDescent="0.25">
      <c r="A5" s="2"/>
      <c r="B5" s="2"/>
      <c r="C5" s="89" t="s">
        <v>750</v>
      </c>
      <c r="D5" s="89"/>
      <c r="E5" s="89"/>
      <c r="F5" s="89"/>
      <c r="G5" s="89"/>
      <c r="H5" s="89"/>
      <c r="I5" s="82"/>
    </row>
    <row r="6" spans="1:9" ht="6.6" customHeight="1" x14ac:dyDescent="0.25">
      <c r="A6" s="2"/>
      <c r="B6" s="2"/>
      <c r="C6" s="68"/>
      <c r="D6" s="69"/>
      <c r="E6" s="69"/>
      <c r="F6" s="69"/>
      <c r="G6" s="69"/>
      <c r="H6" s="69"/>
      <c r="I6" s="69"/>
    </row>
    <row r="7" spans="1:9" s="3" customFormat="1" ht="37.15" customHeight="1" x14ac:dyDescent="0.25">
      <c r="A7" s="88" t="s">
        <v>724</v>
      </c>
      <c r="B7" s="88"/>
      <c r="C7" s="88"/>
      <c r="D7" s="88"/>
      <c r="E7" s="88"/>
      <c r="F7" s="88"/>
      <c r="G7" s="88"/>
      <c r="H7" s="88"/>
      <c r="I7" s="88"/>
    </row>
    <row r="8" spans="1:9" ht="12.75" customHeight="1" x14ac:dyDescent="0.25">
      <c r="A8" s="4"/>
      <c r="B8" s="4"/>
      <c r="C8" s="5"/>
      <c r="E8" s="84"/>
      <c r="F8" s="84"/>
      <c r="G8" s="84"/>
      <c r="H8" s="83" t="s">
        <v>425</v>
      </c>
      <c r="I8" s="84"/>
    </row>
    <row r="9" spans="1:9" ht="12.75" customHeight="1" x14ac:dyDescent="0.2">
      <c r="A9" s="86" t="s">
        <v>0</v>
      </c>
      <c r="B9" s="86" t="s">
        <v>723</v>
      </c>
      <c r="C9" s="87" t="s">
        <v>725</v>
      </c>
      <c r="D9" s="87"/>
      <c r="E9" s="87"/>
      <c r="F9" s="87"/>
      <c r="G9" s="87"/>
      <c r="H9" s="87"/>
      <c r="I9" s="6"/>
    </row>
    <row r="10" spans="1:9" s="10" customFormat="1" ht="34.15" customHeight="1" x14ac:dyDescent="0.2">
      <c r="A10" s="86"/>
      <c r="B10" s="86"/>
      <c r="C10" s="7" t="s">
        <v>1</v>
      </c>
      <c r="D10" s="7" t="s">
        <v>2</v>
      </c>
      <c r="E10" s="8"/>
      <c r="F10" s="7" t="s">
        <v>3</v>
      </c>
      <c r="G10" s="8" t="s">
        <v>4</v>
      </c>
      <c r="H10" s="7" t="s">
        <v>426</v>
      </c>
      <c r="I10" s="9"/>
    </row>
    <row r="11" spans="1:9" s="11" customFormat="1" ht="11.25" x14ac:dyDescent="0.2">
      <c r="A11" s="73">
        <v>1</v>
      </c>
      <c r="B11" s="73">
        <v>2</v>
      </c>
      <c r="C11" s="73">
        <v>3</v>
      </c>
      <c r="D11" s="73">
        <v>4</v>
      </c>
      <c r="E11" s="75"/>
      <c r="F11" s="73">
        <v>5</v>
      </c>
      <c r="G11" s="75"/>
      <c r="H11" s="73">
        <v>6</v>
      </c>
    </row>
    <row r="12" spans="1:9" s="15" customFormat="1" x14ac:dyDescent="0.2">
      <c r="A12" s="12" t="s">
        <v>5</v>
      </c>
      <c r="B12" s="13" t="s">
        <v>6</v>
      </c>
      <c r="C12" s="14">
        <f>C13+C44+C64+C96+C110+C124+C153+C175+C194+C197+C292+C164+C38</f>
        <v>2451829.8000000003</v>
      </c>
      <c r="D12" s="14">
        <f>D13+D44+D64+D96+D110+D124+D153+D175+D194+D197+D292+D164+D38</f>
        <v>2412430.5999999996</v>
      </c>
      <c r="E12" s="64">
        <f>D12-C12</f>
        <v>-39399.200000000652</v>
      </c>
      <c r="F12" s="14">
        <f>F13+F44+F64+F96+F110+F124+F153+F175+F194+F197+F292+F164+F38</f>
        <v>2508674.9000000004</v>
      </c>
      <c r="G12" s="64">
        <f>F12-D12</f>
        <v>96244.300000000745</v>
      </c>
      <c r="H12" s="14">
        <f>F12/D12*100</f>
        <v>103.98951580202973</v>
      </c>
      <c r="I12" s="14" t="e">
        <f>I13+I44+I64+I96+I110+I124+I153+I175+I194+I197+I292+I164+I38</f>
        <v>#REF!</v>
      </c>
    </row>
    <row r="13" spans="1:9" s="15" customFormat="1" x14ac:dyDescent="0.2">
      <c r="A13" s="16" t="s">
        <v>7</v>
      </c>
      <c r="B13" s="17" t="s">
        <v>8</v>
      </c>
      <c r="C13" s="14">
        <f>C14</f>
        <v>1596341.1</v>
      </c>
      <c r="D13" s="14">
        <f>D14</f>
        <v>1522061.0999999999</v>
      </c>
      <c r="E13" s="64">
        <f t="shared" ref="E13:E77" si="0">D13-C13</f>
        <v>-74280.000000000233</v>
      </c>
      <c r="F13" s="14">
        <f>F14</f>
        <v>1610171.5</v>
      </c>
      <c r="G13" s="64">
        <f t="shared" ref="G13:G77" si="1">F13-D13</f>
        <v>88110.40000000014</v>
      </c>
      <c r="H13" s="14">
        <f>F13/D13*100</f>
        <v>105.78888718724893</v>
      </c>
      <c r="I13" s="14" t="e">
        <f>I14</f>
        <v>#REF!</v>
      </c>
    </row>
    <row r="14" spans="1:9" s="18" customFormat="1" x14ac:dyDescent="0.2">
      <c r="A14" s="12" t="s">
        <v>9</v>
      </c>
      <c r="B14" s="13" t="s">
        <v>10</v>
      </c>
      <c r="C14" s="14">
        <f>C15+C20+C26+C31</f>
        <v>1596341.1</v>
      </c>
      <c r="D14" s="14">
        <f>D15+D20+D26+D31</f>
        <v>1522061.0999999999</v>
      </c>
      <c r="E14" s="64">
        <f t="shared" si="0"/>
        <v>-74280.000000000233</v>
      </c>
      <c r="F14" s="14">
        <f>F15+F20+F26+F31+F34</f>
        <v>1610171.5</v>
      </c>
      <c r="G14" s="64">
        <f t="shared" si="1"/>
        <v>88110.40000000014</v>
      </c>
      <c r="H14" s="14">
        <f>F14/D14*100</f>
        <v>105.78888718724893</v>
      </c>
      <c r="I14" s="14" t="e">
        <f>I16+#REF!+I32+I27</f>
        <v>#REF!</v>
      </c>
    </row>
    <row r="15" spans="1:9" s="18" customFormat="1" ht="51" x14ac:dyDescent="0.2">
      <c r="A15" s="19" t="s">
        <v>11</v>
      </c>
      <c r="B15" s="20" t="s">
        <v>12</v>
      </c>
      <c r="C15" s="21">
        <f>SUM(C16:C19)</f>
        <v>1538056.6</v>
      </c>
      <c r="D15" s="21">
        <f>SUM(D16:D19)</f>
        <v>1459046.3999999999</v>
      </c>
      <c r="E15" s="64">
        <f t="shared" si="0"/>
        <v>-79010.200000000186</v>
      </c>
      <c r="F15" s="21">
        <f>SUM(F16:F19)</f>
        <v>1547704.3</v>
      </c>
      <c r="G15" s="64">
        <f t="shared" si="1"/>
        <v>88657.90000000014</v>
      </c>
      <c r="H15" s="21">
        <f>F15/D15*100</f>
        <v>106.07642772704145</v>
      </c>
      <c r="I15" s="14"/>
    </row>
    <row r="16" spans="1:9" ht="63.75" x14ac:dyDescent="0.2">
      <c r="A16" s="22" t="s">
        <v>13</v>
      </c>
      <c r="B16" s="23" t="s">
        <v>14</v>
      </c>
      <c r="C16" s="24">
        <v>1538056.6</v>
      </c>
      <c r="D16" s="24">
        <v>1459046.3999999999</v>
      </c>
      <c r="E16" s="64">
        <f t="shared" si="0"/>
        <v>-79010.200000000186</v>
      </c>
      <c r="F16" s="24">
        <v>1546343</v>
      </c>
      <c r="G16" s="64">
        <f t="shared" si="1"/>
        <v>87296.600000000093</v>
      </c>
      <c r="H16" s="24">
        <f>F16/D16*100</f>
        <v>105.98312706162052</v>
      </c>
      <c r="I16" s="24"/>
    </row>
    <row r="17" spans="1:9" ht="51" x14ac:dyDescent="0.2">
      <c r="A17" s="22" t="s">
        <v>15</v>
      </c>
      <c r="B17" s="23" t="s">
        <v>16</v>
      </c>
      <c r="C17" s="24"/>
      <c r="D17" s="24"/>
      <c r="E17" s="64">
        <f t="shared" si="0"/>
        <v>0</v>
      </c>
      <c r="F17" s="24">
        <v>932.3</v>
      </c>
      <c r="G17" s="64">
        <f t="shared" si="1"/>
        <v>932.3</v>
      </c>
      <c r="H17" s="24"/>
      <c r="I17" s="24"/>
    </row>
    <row r="18" spans="1:9" ht="63.75" x14ac:dyDescent="0.2">
      <c r="A18" s="22" t="s">
        <v>17</v>
      </c>
      <c r="B18" s="23" t="s">
        <v>18</v>
      </c>
      <c r="C18" s="24"/>
      <c r="D18" s="24"/>
      <c r="E18" s="64">
        <f t="shared" si="0"/>
        <v>0</v>
      </c>
      <c r="F18" s="24">
        <v>380.6</v>
      </c>
      <c r="G18" s="64">
        <f t="shared" si="1"/>
        <v>380.6</v>
      </c>
      <c r="H18" s="24"/>
      <c r="I18" s="24"/>
    </row>
    <row r="19" spans="1:9" ht="51" x14ac:dyDescent="0.2">
      <c r="A19" s="22" t="s">
        <v>19</v>
      </c>
      <c r="B19" s="23" t="s">
        <v>20</v>
      </c>
      <c r="C19" s="24"/>
      <c r="D19" s="24"/>
      <c r="E19" s="64">
        <f t="shared" si="0"/>
        <v>0</v>
      </c>
      <c r="F19" s="24">
        <v>48.4</v>
      </c>
      <c r="G19" s="64">
        <f t="shared" si="1"/>
        <v>48.4</v>
      </c>
      <c r="H19" s="24"/>
      <c r="I19" s="24"/>
    </row>
    <row r="20" spans="1:9" ht="68.45" customHeight="1" x14ac:dyDescent="0.2">
      <c r="A20" s="19" t="s">
        <v>21</v>
      </c>
      <c r="B20" s="20" t="s">
        <v>22</v>
      </c>
      <c r="C20" s="21">
        <f>SUM(C21:C24)</f>
        <v>3840</v>
      </c>
      <c r="D20" s="21">
        <f>SUM(D21:D24)</f>
        <v>2710.5</v>
      </c>
      <c r="E20" s="64">
        <f t="shared" si="0"/>
        <v>-1129.5</v>
      </c>
      <c r="F20" s="21">
        <f>SUM(F21:F24)</f>
        <v>4266.9000000000005</v>
      </c>
      <c r="G20" s="64">
        <f t="shared" si="1"/>
        <v>1556.4000000000005</v>
      </c>
      <c r="H20" s="21">
        <f t="shared" ref="H20:H79" si="2">F20/D20*100</f>
        <v>157.42114001106808</v>
      </c>
      <c r="I20" s="24"/>
    </row>
    <row r="21" spans="1:9" ht="82.9" customHeight="1" x14ac:dyDescent="0.2">
      <c r="A21" s="22" t="s">
        <v>23</v>
      </c>
      <c r="B21" s="23" t="s">
        <v>24</v>
      </c>
      <c r="C21" s="24">
        <v>3840</v>
      </c>
      <c r="D21" s="24">
        <v>2710.5</v>
      </c>
      <c r="E21" s="64">
        <f t="shared" si="0"/>
        <v>-1129.5</v>
      </c>
      <c r="F21" s="24">
        <v>4229.1000000000004</v>
      </c>
      <c r="G21" s="64">
        <f t="shared" si="1"/>
        <v>1518.6000000000004</v>
      </c>
      <c r="H21" s="24">
        <f t="shared" si="2"/>
        <v>156.02656336469286</v>
      </c>
      <c r="I21" s="24"/>
    </row>
    <row r="22" spans="1:9" ht="80.45" customHeight="1" x14ac:dyDescent="0.2">
      <c r="A22" s="22" t="s">
        <v>25</v>
      </c>
      <c r="B22" s="23" t="s">
        <v>26</v>
      </c>
      <c r="C22" s="24"/>
      <c r="D22" s="24"/>
      <c r="E22" s="64">
        <f t="shared" si="0"/>
        <v>0</v>
      </c>
      <c r="F22" s="24">
        <v>15.2</v>
      </c>
      <c r="G22" s="64">
        <f t="shared" si="1"/>
        <v>15.2</v>
      </c>
      <c r="H22" s="24"/>
      <c r="I22" s="24"/>
    </row>
    <row r="23" spans="1:9" ht="73.150000000000006" hidden="1" customHeight="1" x14ac:dyDescent="0.2">
      <c r="A23" s="22" t="s">
        <v>27</v>
      </c>
      <c r="B23" s="23" t="s">
        <v>28</v>
      </c>
      <c r="C23" s="24"/>
      <c r="D23" s="24"/>
      <c r="E23" s="64">
        <f t="shared" si="0"/>
        <v>0</v>
      </c>
      <c r="F23" s="24"/>
      <c r="G23" s="64">
        <f t="shared" si="1"/>
        <v>0</v>
      </c>
      <c r="H23" s="24" t="e">
        <f t="shared" si="2"/>
        <v>#DIV/0!</v>
      </c>
      <c r="I23" s="24"/>
    </row>
    <row r="24" spans="1:9" ht="82.9" customHeight="1" x14ac:dyDescent="0.2">
      <c r="A24" s="22" t="s">
        <v>29</v>
      </c>
      <c r="B24" s="23" t="s">
        <v>30</v>
      </c>
      <c r="C24" s="24"/>
      <c r="D24" s="24"/>
      <c r="E24" s="64">
        <f t="shared" si="0"/>
        <v>0</v>
      </c>
      <c r="F24" s="24">
        <v>22.6</v>
      </c>
      <c r="G24" s="64">
        <f t="shared" si="1"/>
        <v>22.6</v>
      </c>
      <c r="H24" s="24"/>
      <c r="I24" s="24"/>
    </row>
    <row r="25" spans="1:9" ht="75.75" hidden="1" customHeight="1" x14ac:dyDescent="0.2">
      <c r="A25" s="22" t="s">
        <v>31</v>
      </c>
      <c r="B25" s="23" t="s">
        <v>32</v>
      </c>
      <c r="C25" s="24"/>
      <c r="D25" s="24"/>
      <c r="E25" s="64">
        <f t="shared" si="0"/>
        <v>0</v>
      </c>
      <c r="F25" s="24"/>
      <c r="G25" s="64">
        <f t="shared" si="1"/>
        <v>0</v>
      </c>
      <c r="H25" s="24" t="e">
        <f t="shared" si="2"/>
        <v>#DIV/0!</v>
      </c>
      <c r="I25" s="24"/>
    </row>
    <row r="26" spans="1:9" ht="31.9" customHeight="1" x14ac:dyDescent="0.2">
      <c r="A26" s="19" t="s">
        <v>33</v>
      </c>
      <c r="B26" s="20" t="s">
        <v>34</v>
      </c>
      <c r="C26" s="21">
        <f>SUM(C27:C30)</f>
        <v>46499.9</v>
      </c>
      <c r="D26" s="21">
        <f>SUM(D27:D30)</f>
        <v>52636.7</v>
      </c>
      <c r="E26" s="64">
        <f t="shared" si="0"/>
        <v>6136.7999999999956</v>
      </c>
      <c r="F26" s="21">
        <f>SUM(F27:F30)</f>
        <v>54388.4</v>
      </c>
      <c r="G26" s="64">
        <f t="shared" si="1"/>
        <v>1751.7000000000044</v>
      </c>
      <c r="H26" s="21">
        <f t="shared" si="2"/>
        <v>103.32790619472728</v>
      </c>
      <c r="I26" s="24"/>
    </row>
    <row r="27" spans="1:9" ht="55.15" customHeight="1" x14ac:dyDescent="0.2">
      <c r="A27" s="22" t="s">
        <v>35</v>
      </c>
      <c r="B27" s="23" t="s">
        <v>36</v>
      </c>
      <c r="C27" s="24">
        <v>46499.9</v>
      </c>
      <c r="D27" s="24">
        <v>52636.7</v>
      </c>
      <c r="E27" s="64">
        <f t="shared" si="0"/>
        <v>6136.7999999999956</v>
      </c>
      <c r="F27" s="24">
        <v>53940.9</v>
      </c>
      <c r="G27" s="64">
        <f t="shared" si="1"/>
        <v>1304.2000000000044</v>
      </c>
      <c r="H27" s="24">
        <f t="shared" si="2"/>
        <v>102.47773891600349</v>
      </c>
      <c r="I27" s="24"/>
    </row>
    <row r="28" spans="1:9" ht="38.25" x14ac:dyDescent="0.2">
      <c r="A28" s="22" t="s">
        <v>37</v>
      </c>
      <c r="B28" s="23" t="s">
        <v>38</v>
      </c>
      <c r="C28" s="24"/>
      <c r="D28" s="24"/>
      <c r="E28" s="64">
        <f t="shared" si="0"/>
        <v>0</v>
      </c>
      <c r="F28" s="24">
        <v>298.60000000000002</v>
      </c>
      <c r="G28" s="64">
        <f t="shared" si="1"/>
        <v>298.60000000000002</v>
      </c>
      <c r="H28" s="24"/>
      <c r="I28" s="24"/>
    </row>
    <row r="29" spans="1:9" ht="43.9" customHeight="1" x14ac:dyDescent="0.2">
      <c r="A29" s="22" t="s">
        <v>39</v>
      </c>
      <c r="B29" s="23" t="s">
        <v>40</v>
      </c>
      <c r="C29" s="24"/>
      <c r="D29" s="24"/>
      <c r="E29" s="64">
        <f t="shared" si="0"/>
        <v>0</v>
      </c>
      <c r="F29" s="24">
        <v>148.9</v>
      </c>
      <c r="G29" s="64">
        <f t="shared" si="1"/>
        <v>148.9</v>
      </c>
      <c r="H29" s="24"/>
      <c r="I29" s="24"/>
    </row>
    <row r="30" spans="1:9" ht="38.25" hidden="1" x14ac:dyDescent="0.2">
      <c r="A30" s="22" t="s">
        <v>41</v>
      </c>
      <c r="B30" s="23" t="s">
        <v>42</v>
      </c>
      <c r="C30" s="24"/>
      <c r="D30" s="24"/>
      <c r="E30" s="64">
        <f t="shared" si="0"/>
        <v>0</v>
      </c>
      <c r="F30" s="24">
        <v>0</v>
      </c>
      <c r="G30" s="64">
        <f t="shared" si="1"/>
        <v>0</v>
      </c>
      <c r="H30" s="24" t="e">
        <f t="shared" si="2"/>
        <v>#DIV/0!</v>
      </c>
      <c r="I30" s="24"/>
    </row>
    <row r="31" spans="1:9" s="26" customFormat="1" ht="57" customHeight="1" x14ac:dyDescent="0.2">
      <c r="A31" s="19" t="s">
        <v>43</v>
      </c>
      <c r="B31" s="20" t="s">
        <v>44</v>
      </c>
      <c r="C31" s="21">
        <f>C32</f>
        <v>7944.6</v>
      </c>
      <c r="D31" s="21">
        <f>D32</f>
        <v>7667.5</v>
      </c>
      <c r="E31" s="64">
        <f t="shared" si="0"/>
        <v>-277.10000000000036</v>
      </c>
      <c r="F31" s="21">
        <f>F32+F33</f>
        <v>3751.6</v>
      </c>
      <c r="G31" s="64">
        <f t="shared" si="1"/>
        <v>-3915.9</v>
      </c>
      <c r="H31" s="21">
        <f t="shared" si="2"/>
        <v>48.928594717965431</v>
      </c>
      <c r="I31" s="25"/>
    </row>
    <row r="32" spans="1:9" s="30" customFormat="1" ht="70.900000000000006" customHeight="1" x14ac:dyDescent="0.2">
      <c r="A32" s="27" t="s">
        <v>45</v>
      </c>
      <c r="B32" s="28" t="s">
        <v>46</v>
      </c>
      <c r="C32" s="29">
        <v>7944.6</v>
      </c>
      <c r="D32" s="29">
        <v>7667.5</v>
      </c>
      <c r="E32" s="64">
        <f t="shared" si="0"/>
        <v>-277.10000000000036</v>
      </c>
      <c r="F32" s="29">
        <v>3413.4</v>
      </c>
      <c r="G32" s="64">
        <f t="shared" si="1"/>
        <v>-4254.1000000000004</v>
      </c>
      <c r="H32" s="29">
        <f t="shared" si="2"/>
        <v>44.517769807629612</v>
      </c>
      <c r="I32" s="24"/>
    </row>
    <row r="33" spans="1:9" s="30" customFormat="1" ht="55.15" customHeight="1" x14ac:dyDescent="0.2">
      <c r="A33" s="27" t="s">
        <v>552</v>
      </c>
      <c r="B33" s="28" t="s">
        <v>549</v>
      </c>
      <c r="C33" s="29">
        <v>0</v>
      </c>
      <c r="D33" s="29">
        <v>0</v>
      </c>
      <c r="E33" s="64">
        <f t="shared" si="0"/>
        <v>0</v>
      </c>
      <c r="F33" s="29">
        <v>338.2</v>
      </c>
      <c r="G33" s="64">
        <f t="shared" si="1"/>
        <v>338.2</v>
      </c>
      <c r="H33" s="29"/>
      <c r="I33" s="24"/>
    </row>
    <row r="34" spans="1:9" s="30" customFormat="1" ht="38.25" x14ac:dyDescent="0.2">
      <c r="A34" s="19" t="s">
        <v>550</v>
      </c>
      <c r="B34" s="20" t="s">
        <v>551</v>
      </c>
      <c r="C34" s="21">
        <v>0</v>
      </c>
      <c r="D34" s="21">
        <v>0</v>
      </c>
      <c r="E34" s="64">
        <f t="shared" si="0"/>
        <v>0</v>
      </c>
      <c r="F34" s="21">
        <f>F35+F36+F37</f>
        <v>60.3</v>
      </c>
      <c r="G34" s="64">
        <f t="shared" si="1"/>
        <v>60.3</v>
      </c>
      <c r="H34" s="21"/>
      <c r="I34" s="24"/>
    </row>
    <row r="35" spans="1:9" s="30" customFormat="1" ht="57" customHeight="1" x14ac:dyDescent="0.2">
      <c r="A35" s="27" t="s">
        <v>432</v>
      </c>
      <c r="B35" s="28" t="s">
        <v>430</v>
      </c>
      <c r="C35" s="29">
        <v>0</v>
      </c>
      <c r="D35" s="29">
        <v>0</v>
      </c>
      <c r="E35" s="64">
        <f t="shared" si="0"/>
        <v>0</v>
      </c>
      <c r="F35" s="29">
        <v>60.3</v>
      </c>
      <c r="G35" s="64">
        <f t="shared" si="1"/>
        <v>60.3</v>
      </c>
      <c r="H35" s="29"/>
      <c r="I35" s="24"/>
    </row>
    <row r="36" spans="1:9" s="30" customFormat="1" ht="38.25" hidden="1" x14ac:dyDescent="0.2">
      <c r="A36" s="27" t="s">
        <v>433</v>
      </c>
      <c r="B36" s="28" t="s">
        <v>431</v>
      </c>
      <c r="C36" s="29"/>
      <c r="D36" s="29"/>
      <c r="E36" s="64">
        <f t="shared" si="0"/>
        <v>0</v>
      </c>
      <c r="F36" s="29"/>
      <c r="G36" s="64">
        <f t="shared" si="1"/>
        <v>0</v>
      </c>
      <c r="H36" s="29" t="e">
        <f t="shared" si="2"/>
        <v>#DIV/0!</v>
      </c>
      <c r="I36" s="24"/>
    </row>
    <row r="37" spans="1:9" s="30" customFormat="1" ht="57" hidden="1" customHeight="1" x14ac:dyDescent="0.2">
      <c r="A37" s="27" t="s">
        <v>429</v>
      </c>
      <c r="B37" s="28" t="s">
        <v>428</v>
      </c>
      <c r="C37" s="29"/>
      <c r="D37" s="29"/>
      <c r="E37" s="64">
        <f t="shared" si="0"/>
        <v>0</v>
      </c>
      <c r="F37" s="29"/>
      <c r="G37" s="64">
        <f t="shared" si="1"/>
        <v>0</v>
      </c>
      <c r="H37" s="29" t="e">
        <f t="shared" si="2"/>
        <v>#DIV/0!</v>
      </c>
      <c r="I37" s="24"/>
    </row>
    <row r="38" spans="1:9" s="33" customFormat="1" ht="25.5" x14ac:dyDescent="0.2">
      <c r="A38" s="31" t="s">
        <v>47</v>
      </c>
      <c r="B38" s="32" t="s">
        <v>48</v>
      </c>
      <c r="C38" s="14">
        <f t="shared" ref="C38:I38" si="3">C39</f>
        <v>20092.399999999998</v>
      </c>
      <c r="D38" s="14">
        <f t="shared" si="3"/>
        <v>18133.5</v>
      </c>
      <c r="E38" s="64">
        <f t="shared" si="0"/>
        <v>-1958.8999999999978</v>
      </c>
      <c r="F38" s="14">
        <f t="shared" si="3"/>
        <v>18751.8</v>
      </c>
      <c r="G38" s="64">
        <f t="shared" si="1"/>
        <v>618.29999999999927</v>
      </c>
      <c r="H38" s="14">
        <f t="shared" si="2"/>
        <v>103.40971130780048</v>
      </c>
      <c r="I38" s="14">
        <f t="shared" si="3"/>
        <v>0</v>
      </c>
    </row>
    <row r="39" spans="1:9" s="33" customFormat="1" ht="25.5" x14ac:dyDescent="0.2">
      <c r="A39" s="31" t="s">
        <v>49</v>
      </c>
      <c r="B39" s="34" t="s">
        <v>50</v>
      </c>
      <c r="C39" s="14">
        <f>C40+C41+C42+C43</f>
        <v>20092.399999999998</v>
      </c>
      <c r="D39" s="14">
        <f>D40+D41+D42+D43</f>
        <v>18133.5</v>
      </c>
      <c r="E39" s="64">
        <f t="shared" si="0"/>
        <v>-1958.8999999999978</v>
      </c>
      <c r="F39" s="14">
        <f>F40+F41+F42+F43</f>
        <v>18751.8</v>
      </c>
      <c r="G39" s="64">
        <f t="shared" si="1"/>
        <v>618.29999999999927</v>
      </c>
      <c r="H39" s="14">
        <f t="shared" si="2"/>
        <v>103.40971130780048</v>
      </c>
      <c r="I39" s="14">
        <f>I40+I41+I42+I43</f>
        <v>0</v>
      </c>
    </row>
    <row r="40" spans="1:9" ht="44.45" customHeight="1" x14ac:dyDescent="0.2">
      <c r="A40" s="35" t="s">
        <v>51</v>
      </c>
      <c r="B40" s="36" t="s">
        <v>52</v>
      </c>
      <c r="C40" s="24">
        <v>9075.2999999999993</v>
      </c>
      <c r="D40" s="24">
        <v>8357.7000000000007</v>
      </c>
      <c r="E40" s="64">
        <f t="shared" si="0"/>
        <v>-717.59999999999854</v>
      </c>
      <c r="F40" s="24">
        <v>8649</v>
      </c>
      <c r="G40" s="64">
        <f t="shared" si="1"/>
        <v>291.29999999999927</v>
      </c>
      <c r="H40" s="24">
        <f t="shared" si="2"/>
        <v>103.48540866506335</v>
      </c>
      <c r="I40" s="24"/>
    </row>
    <row r="41" spans="1:9" ht="53.45" customHeight="1" x14ac:dyDescent="0.2">
      <c r="A41" s="35" t="s">
        <v>53</v>
      </c>
      <c r="B41" s="36" t="s">
        <v>54</v>
      </c>
      <c r="C41" s="24">
        <v>73.5</v>
      </c>
      <c r="D41" s="24">
        <v>54.4</v>
      </c>
      <c r="E41" s="64">
        <f t="shared" si="0"/>
        <v>-19.100000000000001</v>
      </c>
      <c r="F41" s="24">
        <v>61.9</v>
      </c>
      <c r="G41" s="64">
        <f t="shared" si="1"/>
        <v>7.5</v>
      </c>
      <c r="H41" s="24">
        <f t="shared" si="2"/>
        <v>113.78676470588236</v>
      </c>
      <c r="I41" s="24"/>
    </row>
    <row r="42" spans="1:9" ht="42" customHeight="1" x14ac:dyDescent="0.2">
      <c r="A42" s="35" t="s">
        <v>55</v>
      </c>
      <c r="B42" s="36" t="s">
        <v>56</v>
      </c>
      <c r="C42" s="24">
        <v>12260.3</v>
      </c>
      <c r="D42" s="24">
        <v>11352.9</v>
      </c>
      <c r="E42" s="64">
        <f t="shared" si="0"/>
        <v>-907.39999999999964</v>
      </c>
      <c r="F42" s="24">
        <v>11635.4</v>
      </c>
      <c r="G42" s="64">
        <f t="shared" si="1"/>
        <v>282.5</v>
      </c>
      <c r="H42" s="24">
        <f t="shared" si="2"/>
        <v>102.48835099401914</v>
      </c>
      <c r="I42" s="24"/>
    </row>
    <row r="43" spans="1:9" ht="43.15" customHeight="1" x14ac:dyDescent="0.2">
      <c r="A43" s="35" t="s">
        <v>57</v>
      </c>
      <c r="B43" s="36" t="s">
        <v>58</v>
      </c>
      <c r="C43" s="24">
        <v>-1316.7</v>
      </c>
      <c r="D43" s="24">
        <v>-1631.5</v>
      </c>
      <c r="E43" s="64">
        <f t="shared" si="0"/>
        <v>-314.79999999999995</v>
      </c>
      <c r="F43" s="24">
        <v>-1594.5</v>
      </c>
      <c r="G43" s="64">
        <f t="shared" si="1"/>
        <v>37</v>
      </c>
      <c r="H43" s="24">
        <f t="shared" si="2"/>
        <v>97.732148329757891</v>
      </c>
      <c r="I43" s="24"/>
    </row>
    <row r="44" spans="1:9" x14ac:dyDescent="0.2">
      <c r="A44" s="12" t="s">
        <v>59</v>
      </c>
      <c r="B44" s="17" t="s">
        <v>60</v>
      </c>
      <c r="C44" s="14">
        <f>C45+C56+C60</f>
        <v>48031</v>
      </c>
      <c r="D44" s="14">
        <f>D45+D56+D60</f>
        <v>31221.5</v>
      </c>
      <c r="E44" s="64">
        <f t="shared" si="0"/>
        <v>-16809.5</v>
      </c>
      <c r="F44" s="14">
        <f>F45+F56+F60</f>
        <v>32618.799999999999</v>
      </c>
      <c r="G44" s="64">
        <f t="shared" si="1"/>
        <v>1397.2999999999993</v>
      </c>
      <c r="H44" s="14">
        <f t="shared" si="2"/>
        <v>104.4754416027417</v>
      </c>
      <c r="I44" s="14">
        <f>I45+I56+I60</f>
        <v>0</v>
      </c>
    </row>
    <row r="45" spans="1:9" s="33" customFormat="1" x14ac:dyDescent="0.2">
      <c r="A45" s="12" t="s">
        <v>61</v>
      </c>
      <c r="B45" s="13" t="s">
        <v>62</v>
      </c>
      <c r="C45" s="14">
        <f>C46+C52</f>
        <v>20450</v>
      </c>
      <c r="D45" s="14">
        <f>D46+D52</f>
        <v>20450</v>
      </c>
      <c r="E45" s="64">
        <f t="shared" si="0"/>
        <v>0</v>
      </c>
      <c r="F45" s="14">
        <f>F46+F52</f>
        <v>19108.599999999999</v>
      </c>
      <c r="G45" s="64">
        <f t="shared" si="1"/>
        <v>-1341.4000000000015</v>
      </c>
      <c r="H45" s="14">
        <f t="shared" si="2"/>
        <v>93.440586797066004</v>
      </c>
      <c r="I45" s="14">
        <f>I47+I53</f>
        <v>0</v>
      </c>
    </row>
    <row r="46" spans="1:9" s="26" customFormat="1" ht="18.600000000000001" customHeight="1" x14ac:dyDescent="0.2">
      <c r="A46" s="37" t="s">
        <v>63</v>
      </c>
      <c r="B46" s="38" t="s">
        <v>64</v>
      </c>
      <c r="C46" s="25">
        <f>SUM(C47:C51)</f>
        <v>20450</v>
      </c>
      <c r="D46" s="25">
        <f>SUM(D47:D51)</f>
        <v>20450</v>
      </c>
      <c r="E46" s="64">
        <f t="shared" si="0"/>
        <v>0</v>
      </c>
      <c r="F46" s="25">
        <f>SUM(F47:F51)</f>
        <v>19108.599999999999</v>
      </c>
      <c r="G46" s="64">
        <f t="shared" si="1"/>
        <v>-1341.4000000000015</v>
      </c>
      <c r="H46" s="25">
        <f t="shared" si="2"/>
        <v>93.440586797066004</v>
      </c>
      <c r="I46" s="25"/>
    </row>
    <row r="47" spans="1:9" ht="38.25" x14ac:dyDescent="0.2">
      <c r="A47" s="22" t="s">
        <v>65</v>
      </c>
      <c r="B47" s="36" t="s">
        <v>66</v>
      </c>
      <c r="C47" s="29">
        <v>20450</v>
      </c>
      <c r="D47" s="29">
        <v>20450</v>
      </c>
      <c r="E47" s="64">
        <f t="shared" si="0"/>
        <v>0</v>
      </c>
      <c r="F47" s="29">
        <v>18666.5</v>
      </c>
      <c r="G47" s="64">
        <f t="shared" si="1"/>
        <v>-1783.5</v>
      </c>
      <c r="H47" s="29">
        <f t="shared" si="2"/>
        <v>91.278728606356978</v>
      </c>
      <c r="I47" s="29"/>
    </row>
    <row r="48" spans="1:9" ht="25.5" x14ac:dyDescent="0.2">
      <c r="A48" s="22" t="s">
        <v>67</v>
      </c>
      <c r="B48" s="36" t="s">
        <v>68</v>
      </c>
      <c r="C48" s="29"/>
      <c r="D48" s="29"/>
      <c r="E48" s="64">
        <f t="shared" si="0"/>
        <v>0</v>
      </c>
      <c r="F48" s="29">
        <v>262.10000000000002</v>
      </c>
      <c r="G48" s="64">
        <f t="shared" si="1"/>
        <v>262.10000000000002</v>
      </c>
      <c r="H48" s="29"/>
      <c r="I48" s="29"/>
    </row>
    <row r="49" spans="1:9" ht="25.5" x14ac:dyDescent="0.2">
      <c r="A49" s="22" t="s">
        <v>720</v>
      </c>
      <c r="B49" s="36" t="s">
        <v>719</v>
      </c>
      <c r="C49" s="29"/>
      <c r="D49" s="29"/>
      <c r="E49" s="64"/>
      <c r="F49" s="29">
        <v>101.9</v>
      </c>
      <c r="G49" s="64"/>
      <c r="H49" s="29"/>
      <c r="I49" s="29"/>
    </row>
    <row r="50" spans="1:9" ht="38.25" x14ac:dyDescent="0.2">
      <c r="A50" s="22" t="s">
        <v>69</v>
      </c>
      <c r="B50" s="36" t="s">
        <v>70</v>
      </c>
      <c r="C50" s="29"/>
      <c r="D50" s="29"/>
      <c r="E50" s="64">
        <f t="shared" si="0"/>
        <v>0</v>
      </c>
      <c r="F50" s="29">
        <v>78.099999999999994</v>
      </c>
      <c r="G50" s="64">
        <f t="shared" si="1"/>
        <v>78.099999999999994</v>
      </c>
      <c r="H50" s="29"/>
      <c r="I50" s="29"/>
    </row>
    <row r="51" spans="1:9" ht="28.15" hidden="1" customHeight="1" x14ac:dyDescent="0.2">
      <c r="A51" s="22" t="s">
        <v>71</v>
      </c>
      <c r="B51" s="36" t="s">
        <v>72</v>
      </c>
      <c r="C51" s="29"/>
      <c r="D51" s="29"/>
      <c r="E51" s="64">
        <f t="shared" si="0"/>
        <v>0</v>
      </c>
      <c r="F51" s="29">
        <v>0</v>
      </c>
      <c r="G51" s="64">
        <f t="shared" si="1"/>
        <v>0</v>
      </c>
      <c r="H51" s="29"/>
      <c r="I51" s="29"/>
    </row>
    <row r="52" spans="1:9" s="26" customFormat="1" ht="28.9" hidden="1" customHeight="1" x14ac:dyDescent="0.2">
      <c r="A52" s="37" t="s">
        <v>73</v>
      </c>
      <c r="B52" s="39" t="s">
        <v>74</v>
      </c>
      <c r="C52" s="21">
        <f>SUM(C53:C55)</f>
        <v>0</v>
      </c>
      <c r="D52" s="21">
        <f>SUM(D53:D55)</f>
        <v>0</v>
      </c>
      <c r="E52" s="64">
        <f t="shared" si="0"/>
        <v>0</v>
      </c>
      <c r="F52" s="21"/>
      <c r="G52" s="64">
        <f t="shared" si="1"/>
        <v>0</v>
      </c>
      <c r="H52" s="21" t="e">
        <f t="shared" si="2"/>
        <v>#DIV/0!</v>
      </c>
      <c r="I52" s="21"/>
    </row>
    <row r="53" spans="1:9" ht="43.15" hidden="1" customHeight="1" x14ac:dyDescent="0.2">
      <c r="A53" s="22" t="s">
        <v>75</v>
      </c>
      <c r="B53" s="36" t="s">
        <v>76</v>
      </c>
      <c r="C53" s="29">
        <v>0</v>
      </c>
      <c r="D53" s="29">
        <v>0</v>
      </c>
      <c r="E53" s="64">
        <f t="shared" si="0"/>
        <v>0</v>
      </c>
      <c r="F53" s="29"/>
      <c r="G53" s="64">
        <f t="shared" si="1"/>
        <v>0</v>
      </c>
      <c r="H53" s="29" t="e">
        <f t="shared" si="2"/>
        <v>#DIV/0!</v>
      </c>
      <c r="I53" s="29"/>
    </row>
    <row r="54" spans="1:9" ht="30.6" hidden="1" customHeight="1" x14ac:dyDescent="0.2">
      <c r="A54" s="22" t="s">
        <v>77</v>
      </c>
      <c r="B54" s="36" t="s">
        <v>78</v>
      </c>
      <c r="C54" s="29">
        <v>0</v>
      </c>
      <c r="D54" s="29">
        <v>0</v>
      </c>
      <c r="E54" s="64">
        <f t="shared" si="0"/>
        <v>0</v>
      </c>
      <c r="F54" s="29">
        <v>0</v>
      </c>
      <c r="G54" s="64">
        <f t="shared" si="1"/>
        <v>0</v>
      </c>
      <c r="H54" s="29" t="e">
        <f t="shared" si="2"/>
        <v>#DIV/0!</v>
      </c>
      <c r="I54" s="29"/>
    </row>
    <row r="55" spans="1:9" ht="43.9" hidden="1" customHeight="1" x14ac:dyDescent="0.2">
      <c r="A55" s="22" t="s">
        <v>79</v>
      </c>
      <c r="B55" s="36" t="s">
        <v>80</v>
      </c>
      <c r="C55" s="29"/>
      <c r="D55" s="29"/>
      <c r="E55" s="64">
        <f t="shared" si="0"/>
        <v>0</v>
      </c>
      <c r="F55" s="29"/>
      <c r="G55" s="64">
        <f t="shared" si="1"/>
        <v>0</v>
      </c>
      <c r="H55" s="29" t="e">
        <f t="shared" si="2"/>
        <v>#DIV/0!</v>
      </c>
      <c r="I55" s="29"/>
    </row>
    <row r="56" spans="1:9" s="33" customFormat="1" ht="16.149999999999999" customHeight="1" x14ac:dyDescent="0.2">
      <c r="A56" s="12" t="s">
        <v>81</v>
      </c>
      <c r="B56" s="13" t="s">
        <v>82</v>
      </c>
      <c r="C56" s="14">
        <f>C57+C58</f>
        <v>47</v>
      </c>
      <c r="D56" s="14">
        <f>D57+D58</f>
        <v>47</v>
      </c>
      <c r="E56" s="64">
        <f t="shared" si="0"/>
        <v>0</v>
      </c>
      <c r="F56" s="14">
        <f>SUM(F57:F59)</f>
        <v>40.700000000000003</v>
      </c>
      <c r="G56" s="64">
        <f t="shared" si="1"/>
        <v>-6.2999999999999972</v>
      </c>
      <c r="H56" s="14">
        <f t="shared" si="2"/>
        <v>86.59574468085107</v>
      </c>
      <c r="I56" s="14">
        <f>I57+I58</f>
        <v>0</v>
      </c>
    </row>
    <row r="57" spans="1:9" s="30" customFormat="1" ht="29.45" customHeight="1" x14ac:dyDescent="0.2">
      <c r="A57" s="22" t="s">
        <v>83</v>
      </c>
      <c r="B57" s="36" t="s">
        <v>84</v>
      </c>
      <c r="C57" s="24">
        <v>47</v>
      </c>
      <c r="D57" s="24">
        <v>47</v>
      </c>
      <c r="E57" s="64">
        <f t="shared" si="0"/>
        <v>0</v>
      </c>
      <c r="F57" s="24">
        <v>40.6</v>
      </c>
      <c r="G57" s="64">
        <f t="shared" si="1"/>
        <v>-6.3999999999999986</v>
      </c>
      <c r="H57" s="24">
        <f t="shared" si="2"/>
        <v>86.382978723404264</v>
      </c>
      <c r="I57" s="24">
        <v>0</v>
      </c>
    </row>
    <row r="58" spans="1:9" x14ac:dyDescent="0.2">
      <c r="A58" s="22" t="s">
        <v>85</v>
      </c>
      <c r="B58" s="36" t="s">
        <v>86</v>
      </c>
      <c r="C58" s="29"/>
      <c r="D58" s="29"/>
      <c r="E58" s="64">
        <f t="shared" si="0"/>
        <v>0</v>
      </c>
      <c r="F58" s="29">
        <v>0.1</v>
      </c>
      <c r="G58" s="64">
        <f t="shared" si="1"/>
        <v>0.1</v>
      </c>
      <c r="H58" s="29"/>
      <c r="I58" s="25">
        <v>0</v>
      </c>
    </row>
    <row r="59" spans="1:9" ht="25.5" hidden="1" x14ac:dyDescent="0.2">
      <c r="A59" s="22" t="s">
        <v>87</v>
      </c>
      <c r="B59" s="36" t="s">
        <v>88</v>
      </c>
      <c r="C59" s="25"/>
      <c r="D59" s="25"/>
      <c r="E59" s="64">
        <f t="shared" si="0"/>
        <v>0</v>
      </c>
      <c r="F59" s="29"/>
      <c r="G59" s="64">
        <f t="shared" si="1"/>
        <v>0</v>
      </c>
      <c r="H59" s="29" t="e">
        <f t="shared" si="2"/>
        <v>#DIV/0!</v>
      </c>
      <c r="I59" s="25"/>
    </row>
    <row r="60" spans="1:9" s="33" customFormat="1" ht="21.6" customHeight="1" x14ac:dyDescent="0.2">
      <c r="A60" s="12" t="s">
        <v>89</v>
      </c>
      <c r="B60" s="13" t="s">
        <v>90</v>
      </c>
      <c r="C60" s="14">
        <f>C61</f>
        <v>27534</v>
      </c>
      <c r="D60" s="14">
        <f>D61</f>
        <v>10724.5</v>
      </c>
      <c r="E60" s="64">
        <f t="shared" si="0"/>
        <v>-16809.5</v>
      </c>
      <c r="F60" s="14">
        <f>F61+F63+F62</f>
        <v>13469.5</v>
      </c>
      <c r="G60" s="64">
        <f t="shared" si="1"/>
        <v>2745</v>
      </c>
      <c r="H60" s="14">
        <f t="shared" si="2"/>
        <v>125.59559886241783</v>
      </c>
      <c r="I60" s="14">
        <f>I61</f>
        <v>0</v>
      </c>
    </row>
    <row r="61" spans="1:9" s="30" customFormat="1" ht="45" customHeight="1" x14ac:dyDescent="0.2">
      <c r="A61" s="22" t="s">
        <v>91</v>
      </c>
      <c r="B61" s="36" t="s">
        <v>92</v>
      </c>
      <c r="C61" s="24">
        <v>27534</v>
      </c>
      <c r="D61" s="24">
        <v>10724.5</v>
      </c>
      <c r="E61" s="64">
        <f t="shared" si="0"/>
        <v>-16809.5</v>
      </c>
      <c r="F61" s="24">
        <v>13456.2</v>
      </c>
      <c r="G61" s="64">
        <f t="shared" si="1"/>
        <v>2731.7000000000007</v>
      </c>
      <c r="H61" s="24">
        <f t="shared" si="2"/>
        <v>125.4715837568185</v>
      </c>
      <c r="I61" s="24"/>
    </row>
    <row r="62" spans="1:9" s="30" customFormat="1" ht="25.5" x14ac:dyDescent="0.2">
      <c r="A62" s="22" t="s">
        <v>93</v>
      </c>
      <c r="B62" s="36" t="s">
        <v>94</v>
      </c>
      <c r="C62" s="24"/>
      <c r="D62" s="24"/>
      <c r="E62" s="64">
        <f t="shared" si="0"/>
        <v>0</v>
      </c>
      <c r="F62" s="24">
        <v>13</v>
      </c>
      <c r="G62" s="64">
        <f t="shared" si="1"/>
        <v>13</v>
      </c>
      <c r="H62" s="24"/>
      <c r="I62" s="24"/>
    </row>
    <row r="63" spans="1:9" s="30" customFormat="1" ht="25.5" x14ac:dyDescent="0.2">
      <c r="A63" s="22" t="s">
        <v>95</v>
      </c>
      <c r="B63" s="36" t="s">
        <v>96</v>
      </c>
      <c r="C63" s="24"/>
      <c r="D63" s="24"/>
      <c r="E63" s="64">
        <f t="shared" si="0"/>
        <v>0</v>
      </c>
      <c r="F63" s="24">
        <v>0.3</v>
      </c>
      <c r="G63" s="64">
        <f t="shared" si="1"/>
        <v>0.3</v>
      </c>
      <c r="H63" s="24"/>
      <c r="I63" s="24"/>
    </row>
    <row r="64" spans="1:9" s="26" customFormat="1" x14ac:dyDescent="0.2">
      <c r="A64" s="12" t="s">
        <v>97</v>
      </c>
      <c r="B64" s="17" t="s">
        <v>98</v>
      </c>
      <c r="C64" s="14">
        <f>C65+C84+C71</f>
        <v>390807.9</v>
      </c>
      <c r="D64" s="14">
        <f>D65+D84+D71</f>
        <v>391658.5</v>
      </c>
      <c r="E64" s="64">
        <f t="shared" si="0"/>
        <v>850.59999999997672</v>
      </c>
      <c r="F64" s="14">
        <f>F65+F84+F71</f>
        <v>412906.2</v>
      </c>
      <c r="G64" s="64">
        <f t="shared" si="1"/>
        <v>21247.700000000012</v>
      </c>
      <c r="H64" s="14">
        <f t="shared" si="2"/>
        <v>105.42505779907752</v>
      </c>
      <c r="I64" s="14" t="e">
        <f>I65+I84+I71+#REF!</f>
        <v>#REF!</v>
      </c>
    </row>
    <row r="65" spans="1:9" s="33" customFormat="1" x14ac:dyDescent="0.2">
      <c r="A65" s="12" t="s">
        <v>99</v>
      </c>
      <c r="B65" s="13" t="s">
        <v>100</v>
      </c>
      <c r="C65" s="14">
        <f>C66</f>
        <v>43277.3</v>
      </c>
      <c r="D65" s="14">
        <f>D66</f>
        <v>47284.5</v>
      </c>
      <c r="E65" s="64">
        <f t="shared" si="0"/>
        <v>4007.1999999999971</v>
      </c>
      <c r="F65" s="14">
        <f>SUM(F66:F70)</f>
        <v>50910.299999999996</v>
      </c>
      <c r="G65" s="64">
        <f t="shared" si="1"/>
        <v>3625.7999999999956</v>
      </c>
      <c r="H65" s="14">
        <f t="shared" si="2"/>
        <v>107.6680518986137</v>
      </c>
      <c r="I65" s="14">
        <f>I66</f>
        <v>0</v>
      </c>
    </row>
    <row r="66" spans="1:9" ht="54" customHeight="1" x14ac:dyDescent="0.2">
      <c r="A66" s="22" t="s">
        <v>101</v>
      </c>
      <c r="B66" s="36" t="s">
        <v>102</v>
      </c>
      <c r="C66" s="24">
        <v>43277.3</v>
      </c>
      <c r="D66" s="24">
        <v>47284.5</v>
      </c>
      <c r="E66" s="64">
        <f t="shared" si="0"/>
        <v>4007.1999999999971</v>
      </c>
      <c r="F66" s="24">
        <v>49883.199999999997</v>
      </c>
      <c r="G66" s="64">
        <f t="shared" si="1"/>
        <v>2598.6999999999971</v>
      </c>
      <c r="H66" s="24">
        <f t="shared" si="2"/>
        <v>105.49588131417271</v>
      </c>
      <c r="I66" s="24"/>
    </row>
    <row r="67" spans="1:9" ht="40.9" customHeight="1" x14ac:dyDescent="0.2">
      <c r="A67" s="22" t="s">
        <v>103</v>
      </c>
      <c r="B67" s="36" t="s">
        <v>104</v>
      </c>
      <c r="C67" s="24"/>
      <c r="D67" s="24"/>
      <c r="E67" s="64">
        <f t="shared" si="0"/>
        <v>0</v>
      </c>
      <c r="F67" s="24">
        <v>1027</v>
      </c>
      <c r="G67" s="64">
        <f t="shared" si="1"/>
        <v>1027</v>
      </c>
      <c r="H67" s="24"/>
      <c r="I67" s="24"/>
    </row>
    <row r="68" spans="1:9" ht="41.45" hidden="1" customHeight="1" x14ac:dyDescent="0.2">
      <c r="A68" s="22" t="s">
        <v>105</v>
      </c>
      <c r="B68" s="36" t="s">
        <v>106</v>
      </c>
      <c r="C68" s="24"/>
      <c r="D68" s="24"/>
      <c r="E68" s="64">
        <f t="shared" si="0"/>
        <v>0</v>
      </c>
      <c r="F68" s="24"/>
      <c r="G68" s="64">
        <f t="shared" si="1"/>
        <v>0</v>
      </c>
      <c r="H68" s="24" t="e">
        <f t="shared" si="2"/>
        <v>#DIV/0!</v>
      </c>
      <c r="I68" s="24"/>
    </row>
    <row r="69" spans="1:9" ht="51" hidden="1" x14ac:dyDescent="0.2">
      <c r="A69" s="22" t="s">
        <v>107</v>
      </c>
      <c r="B69" s="36" t="s">
        <v>108</v>
      </c>
      <c r="C69" s="24"/>
      <c r="D69" s="24"/>
      <c r="E69" s="64">
        <f t="shared" si="0"/>
        <v>0</v>
      </c>
      <c r="F69" s="24"/>
      <c r="G69" s="64">
        <f t="shared" si="1"/>
        <v>0</v>
      </c>
      <c r="H69" s="24" t="e">
        <f t="shared" si="2"/>
        <v>#DIV/0!</v>
      </c>
      <c r="I69" s="24"/>
    </row>
    <row r="70" spans="1:9" ht="29.45" customHeight="1" x14ac:dyDescent="0.2">
      <c r="A70" s="22" t="s">
        <v>109</v>
      </c>
      <c r="B70" s="36" t="s">
        <v>110</v>
      </c>
      <c r="C70" s="24"/>
      <c r="D70" s="24"/>
      <c r="E70" s="64">
        <f t="shared" si="0"/>
        <v>0</v>
      </c>
      <c r="F70" s="24">
        <v>0.1</v>
      </c>
      <c r="G70" s="64">
        <f t="shared" si="1"/>
        <v>0.1</v>
      </c>
      <c r="H70" s="24"/>
      <c r="I70" s="24"/>
    </row>
    <row r="71" spans="1:9" s="33" customFormat="1" x14ac:dyDescent="0.2">
      <c r="A71" s="40" t="s">
        <v>111</v>
      </c>
      <c r="B71" s="41" t="s">
        <v>112</v>
      </c>
      <c r="C71" s="42">
        <f>C72+C78</f>
        <v>172168.2</v>
      </c>
      <c r="D71" s="42">
        <f>D72+D78</f>
        <v>171414.9</v>
      </c>
      <c r="E71" s="64">
        <f t="shared" si="0"/>
        <v>-753.30000000001746</v>
      </c>
      <c r="F71" s="42">
        <f>F72+F78</f>
        <v>180358.2</v>
      </c>
      <c r="G71" s="64">
        <f t="shared" si="1"/>
        <v>8943.3000000000175</v>
      </c>
      <c r="H71" s="42">
        <f t="shared" si="2"/>
        <v>105.21734108295138</v>
      </c>
      <c r="I71" s="42">
        <f>I73+I79</f>
        <v>0</v>
      </c>
    </row>
    <row r="72" spans="1:9" s="26" customFormat="1" x14ac:dyDescent="0.2">
      <c r="A72" s="37" t="s">
        <v>113</v>
      </c>
      <c r="B72" s="39" t="s">
        <v>114</v>
      </c>
      <c r="C72" s="21">
        <f>SUM(C73:C76)</f>
        <v>36250.800000000003</v>
      </c>
      <c r="D72" s="21">
        <f>SUM(D73:D76)</f>
        <v>35497.5</v>
      </c>
      <c r="E72" s="64">
        <f t="shared" si="0"/>
        <v>-753.30000000000291</v>
      </c>
      <c r="F72" s="21">
        <f>SUM(F73:F77)</f>
        <v>38544.200000000004</v>
      </c>
      <c r="G72" s="64">
        <f t="shared" si="1"/>
        <v>3046.7000000000044</v>
      </c>
      <c r="H72" s="21">
        <f t="shared" si="2"/>
        <v>108.58285794774281</v>
      </c>
      <c r="I72" s="21"/>
    </row>
    <row r="73" spans="1:9" ht="30.6" customHeight="1" x14ac:dyDescent="0.2">
      <c r="A73" s="22" t="s">
        <v>115</v>
      </c>
      <c r="B73" s="36" t="s">
        <v>116</v>
      </c>
      <c r="C73" s="24">
        <v>36250.800000000003</v>
      </c>
      <c r="D73" s="24">
        <v>35497.5</v>
      </c>
      <c r="E73" s="64">
        <f t="shared" si="0"/>
        <v>-753.30000000000291</v>
      </c>
      <c r="F73" s="24">
        <v>38219.5</v>
      </c>
      <c r="G73" s="64">
        <f t="shared" si="1"/>
        <v>2722</v>
      </c>
      <c r="H73" s="24">
        <f t="shared" si="2"/>
        <v>107.66814564405945</v>
      </c>
      <c r="I73" s="24"/>
    </row>
    <row r="74" spans="1:9" ht="16.899999999999999" customHeight="1" x14ac:dyDescent="0.2">
      <c r="A74" s="22" t="s">
        <v>117</v>
      </c>
      <c r="B74" s="36" t="s">
        <v>118</v>
      </c>
      <c r="C74" s="24"/>
      <c r="D74" s="24"/>
      <c r="E74" s="64">
        <f t="shared" si="0"/>
        <v>0</v>
      </c>
      <c r="F74" s="24">
        <v>319.3</v>
      </c>
      <c r="G74" s="64">
        <f t="shared" si="1"/>
        <v>319.3</v>
      </c>
      <c r="H74" s="24"/>
      <c r="I74" s="24"/>
    </row>
    <row r="75" spans="1:9" x14ac:dyDescent="0.2">
      <c r="A75" s="22" t="s">
        <v>119</v>
      </c>
      <c r="B75" s="36" t="s">
        <v>120</v>
      </c>
      <c r="C75" s="24"/>
      <c r="D75" s="24"/>
      <c r="E75" s="64">
        <f t="shared" si="0"/>
        <v>0</v>
      </c>
      <c r="F75" s="24">
        <v>0.3</v>
      </c>
      <c r="G75" s="64">
        <f t="shared" si="1"/>
        <v>0.3</v>
      </c>
      <c r="H75" s="24"/>
      <c r="I75" s="24"/>
    </row>
    <row r="76" spans="1:9" ht="31.15" customHeight="1" x14ac:dyDescent="0.2">
      <c r="A76" s="22" t="s">
        <v>121</v>
      </c>
      <c r="B76" s="36" t="s">
        <v>122</v>
      </c>
      <c r="C76" s="24"/>
      <c r="D76" s="24"/>
      <c r="E76" s="64">
        <f t="shared" si="0"/>
        <v>0</v>
      </c>
      <c r="F76" s="24">
        <v>5.0999999999999996</v>
      </c>
      <c r="G76" s="64">
        <f t="shared" si="1"/>
        <v>5.0999999999999996</v>
      </c>
      <c r="H76" s="24"/>
      <c r="I76" s="24"/>
    </row>
    <row r="77" spans="1:9" ht="24" hidden="1" customHeight="1" x14ac:dyDescent="0.2">
      <c r="A77" s="22" t="s">
        <v>123</v>
      </c>
      <c r="B77" s="36" t="s">
        <v>124</v>
      </c>
      <c r="C77" s="24"/>
      <c r="D77" s="24"/>
      <c r="E77" s="64">
        <f t="shared" si="0"/>
        <v>0</v>
      </c>
      <c r="F77" s="24">
        <v>0</v>
      </c>
      <c r="G77" s="64">
        <f t="shared" si="1"/>
        <v>0</v>
      </c>
      <c r="H77" s="24"/>
      <c r="I77" s="24"/>
    </row>
    <row r="78" spans="1:9" s="26" customFormat="1" x14ac:dyDescent="0.2">
      <c r="A78" s="37" t="s">
        <v>125</v>
      </c>
      <c r="B78" s="39" t="s">
        <v>126</v>
      </c>
      <c r="C78" s="25">
        <f>SUM(C79:C83)</f>
        <v>135917.4</v>
      </c>
      <c r="D78" s="25">
        <f>SUM(D79:D83)</f>
        <v>135917.4</v>
      </c>
      <c r="E78" s="64">
        <f t="shared" ref="E78:E142" si="4">D78-C78</f>
        <v>0</v>
      </c>
      <c r="F78" s="25">
        <f>SUM(F79:F83)</f>
        <v>141814</v>
      </c>
      <c r="G78" s="64">
        <f t="shared" ref="G78:G142" si="5">F78-D78</f>
        <v>5896.6000000000058</v>
      </c>
      <c r="H78" s="25">
        <f t="shared" si="2"/>
        <v>104.33837021602828</v>
      </c>
      <c r="I78" s="25"/>
    </row>
    <row r="79" spans="1:9" ht="30.6" customHeight="1" x14ac:dyDescent="0.2">
      <c r="A79" s="22" t="s">
        <v>127</v>
      </c>
      <c r="B79" s="36" t="s">
        <v>128</v>
      </c>
      <c r="C79" s="29">
        <v>135917.4</v>
      </c>
      <c r="D79" s="29">
        <v>135917.4</v>
      </c>
      <c r="E79" s="64">
        <f t="shared" si="4"/>
        <v>0</v>
      </c>
      <c r="F79" s="29">
        <v>138953.70000000001</v>
      </c>
      <c r="G79" s="64">
        <f t="shared" si="5"/>
        <v>3036.3000000000175</v>
      </c>
      <c r="H79" s="29">
        <f t="shared" si="2"/>
        <v>102.23393031355809</v>
      </c>
      <c r="I79" s="29"/>
    </row>
    <row r="80" spans="1:9" x14ac:dyDescent="0.2">
      <c r="A80" s="22" t="s">
        <v>129</v>
      </c>
      <c r="B80" s="36" t="s">
        <v>130</v>
      </c>
      <c r="C80" s="29"/>
      <c r="D80" s="29"/>
      <c r="E80" s="64">
        <f t="shared" si="4"/>
        <v>0</v>
      </c>
      <c r="F80" s="29">
        <v>2859.8</v>
      </c>
      <c r="G80" s="64">
        <f t="shared" si="5"/>
        <v>2859.8</v>
      </c>
      <c r="H80" s="29"/>
      <c r="I80" s="29"/>
    </row>
    <row r="81" spans="1:9" hidden="1" x14ac:dyDescent="0.2">
      <c r="A81" s="22" t="s">
        <v>131</v>
      </c>
      <c r="B81" s="36" t="s">
        <v>132</v>
      </c>
      <c r="C81" s="29"/>
      <c r="D81" s="29"/>
      <c r="E81" s="64">
        <f t="shared" si="4"/>
        <v>0</v>
      </c>
      <c r="F81" s="29"/>
      <c r="G81" s="64">
        <f t="shared" si="5"/>
        <v>0</v>
      </c>
      <c r="H81" s="29" t="e">
        <f t="shared" ref="H81:H144" si="6">F81/D81*100</f>
        <v>#DIV/0!</v>
      </c>
      <c r="I81" s="29"/>
    </row>
    <row r="82" spans="1:9" ht="25.5" hidden="1" x14ac:dyDescent="0.2">
      <c r="A82" s="22" t="s">
        <v>133</v>
      </c>
      <c r="B82" s="36" t="s">
        <v>134</v>
      </c>
      <c r="C82" s="29"/>
      <c r="D82" s="29"/>
      <c r="E82" s="64">
        <f t="shared" si="4"/>
        <v>0</v>
      </c>
      <c r="F82" s="29"/>
      <c r="G82" s="64">
        <f t="shared" si="5"/>
        <v>0</v>
      </c>
      <c r="H82" s="29" t="e">
        <f t="shared" si="6"/>
        <v>#DIV/0!</v>
      </c>
      <c r="I82" s="29"/>
    </row>
    <row r="83" spans="1:9" x14ac:dyDescent="0.2">
      <c r="A83" s="22" t="s">
        <v>135</v>
      </c>
      <c r="B83" s="36" t="s">
        <v>124</v>
      </c>
      <c r="C83" s="29"/>
      <c r="D83" s="29"/>
      <c r="E83" s="64">
        <f t="shared" si="4"/>
        <v>0</v>
      </c>
      <c r="F83" s="29">
        <v>0.5</v>
      </c>
      <c r="G83" s="64">
        <f t="shared" si="5"/>
        <v>0.5</v>
      </c>
      <c r="H83" s="29"/>
      <c r="I83" s="29"/>
    </row>
    <row r="84" spans="1:9" s="33" customFormat="1" x14ac:dyDescent="0.2">
      <c r="A84" s="40" t="s">
        <v>136</v>
      </c>
      <c r="B84" s="41" t="s">
        <v>137</v>
      </c>
      <c r="C84" s="14">
        <f>C85+C91</f>
        <v>175362.4</v>
      </c>
      <c r="D84" s="14">
        <f>D85+D91</f>
        <v>172959.09999999998</v>
      </c>
      <c r="E84" s="64">
        <f t="shared" si="4"/>
        <v>-2403.3000000000175</v>
      </c>
      <c r="F84" s="14">
        <f>F85+F91</f>
        <v>181637.7</v>
      </c>
      <c r="G84" s="64">
        <f t="shared" si="5"/>
        <v>8678.6000000000349</v>
      </c>
      <c r="H84" s="14">
        <f t="shared" si="6"/>
        <v>105.01771806166893</v>
      </c>
      <c r="I84" s="14">
        <f>I85+I91</f>
        <v>0</v>
      </c>
    </row>
    <row r="85" spans="1:9" s="26" customFormat="1" x14ac:dyDescent="0.2">
      <c r="A85" s="37" t="s">
        <v>138</v>
      </c>
      <c r="B85" s="38" t="s">
        <v>139</v>
      </c>
      <c r="C85" s="25">
        <f>C86</f>
        <v>149516.1</v>
      </c>
      <c r="D85" s="25">
        <f>D86</f>
        <v>147112.79999999999</v>
      </c>
      <c r="E85" s="64">
        <f t="shared" si="4"/>
        <v>-2403.3000000000175</v>
      </c>
      <c r="F85" s="25">
        <f>SUM(F86:F90)</f>
        <v>156556.30000000002</v>
      </c>
      <c r="G85" s="64">
        <f t="shared" si="5"/>
        <v>9443.5000000000291</v>
      </c>
      <c r="H85" s="25">
        <f t="shared" si="6"/>
        <v>106.41922388806415</v>
      </c>
      <c r="I85" s="25">
        <f>I86</f>
        <v>0</v>
      </c>
    </row>
    <row r="86" spans="1:9" ht="38.25" x14ac:dyDescent="0.2">
      <c r="A86" s="22" t="s">
        <v>140</v>
      </c>
      <c r="B86" s="36" t="s">
        <v>141</v>
      </c>
      <c r="C86" s="24">
        <v>149516.1</v>
      </c>
      <c r="D86" s="24">
        <v>147112.79999999999</v>
      </c>
      <c r="E86" s="64">
        <f t="shared" si="4"/>
        <v>-2403.3000000000175</v>
      </c>
      <c r="F86" s="24">
        <v>156264.20000000001</v>
      </c>
      <c r="G86" s="64">
        <f t="shared" si="5"/>
        <v>9151.4000000000233</v>
      </c>
      <c r="H86" s="24">
        <f t="shared" si="6"/>
        <v>106.22066876573624</v>
      </c>
      <c r="I86" s="24"/>
    </row>
    <row r="87" spans="1:9" ht="25.5" x14ac:dyDescent="0.2">
      <c r="A87" s="22" t="s">
        <v>142</v>
      </c>
      <c r="B87" s="36" t="s">
        <v>143</v>
      </c>
      <c r="C87" s="24"/>
      <c r="D87" s="24"/>
      <c r="E87" s="64">
        <f t="shared" si="4"/>
        <v>0</v>
      </c>
      <c r="F87" s="24">
        <v>314.10000000000002</v>
      </c>
      <c r="G87" s="64">
        <f t="shared" si="5"/>
        <v>314.10000000000002</v>
      </c>
      <c r="H87" s="24"/>
      <c r="I87" s="24"/>
    </row>
    <row r="88" spans="1:9" ht="25.5" hidden="1" x14ac:dyDescent="0.2">
      <c r="A88" s="22" t="s">
        <v>144</v>
      </c>
      <c r="B88" s="36" t="s">
        <v>145</v>
      </c>
      <c r="C88" s="24">
        <v>0</v>
      </c>
      <c r="D88" s="24">
        <v>0</v>
      </c>
      <c r="E88" s="64">
        <f t="shared" si="4"/>
        <v>0</v>
      </c>
      <c r="F88" s="24">
        <v>0</v>
      </c>
      <c r="G88" s="64">
        <f t="shared" si="5"/>
        <v>0</v>
      </c>
      <c r="H88" s="24"/>
      <c r="I88" s="24"/>
    </row>
    <row r="89" spans="1:9" ht="38.25" x14ac:dyDescent="0.2">
      <c r="A89" s="22" t="s">
        <v>146</v>
      </c>
      <c r="B89" s="36" t="s">
        <v>147</v>
      </c>
      <c r="C89" s="24"/>
      <c r="D89" s="24"/>
      <c r="E89" s="64">
        <f t="shared" si="4"/>
        <v>0</v>
      </c>
      <c r="F89" s="24">
        <v>12.6</v>
      </c>
      <c r="G89" s="64">
        <f t="shared" si="5"/>
        <v>12.6</v>
      </c>
      <c r="H89" s="24"/>
      <c r="I89" s="24"/>
    </row>
    <row r="90" spans="1:9" ht="38.25" x14ac:dyDescent="0.2">
      <c r="A90" s="22" t="s">
        <v>646</v>
      </c>
      <c r="B90" s="36" t="s">
        <v>647</v>
      </c>
      <c r="C90" s="24"/>
      <c r="D90" s="24"/>
      <c r="E90" s="64">
        <f t="shared" si="4"/>
        <v>0</v>
      </c>
      <c r="F90" s="24">
        <v>-34.6</v>
      </c>
      <c r="G90" s="64">
        <f t="shared" si="5"/>
        <v>-34.6</v>
      </c>
      <c r="H90" s="24"/>
      <c r="I90" s="24"/>
    </row>
    <row r="91" spans="1:9" s="26" customFormat="1" x14ac:dyDescent="0.2">
      <c r="A91" s="37" t="s">
        <v>148</v>
      </c>
      <c r="B91" s="38" t="s">
        <v>149</v>
      </c>
      <c r="C91" s="25">
        <f>C92</f>
        <v>25846.3</v>
      </c>
      <c r="D91" s="25">
        <f>D92</f>
        <v>25846.3</v>
      </c>
      <c r="E91" s="64">
        <f t="shared" si="4"/>
        <v>0</v>
      </c>
      <c r="F91" s="25">
        <f>F92+F93+F94</f>
        <v>25081.4</v>
      </c>
      <c r="G91" s="64">
        <f t="shared" si="5"/>
        <v>-764.89999999999782</v>
      </c>
      <c r="H91" s="25">
        <f t="shared" si="6"/>
        <v>97.040582210993449</v>
      </c>
      <c r="I91" s="25">
        <f>I95</f>
        <v>0</v>
      </c>
    </row>
    <row r="92" spans="1:9" s="26" customFormat="1" ht="38.25" x14ac:dyDescent="0.2">
      <c r="A92" s="22" t="s">
        <v>150</v>
      </c>
      <c r="B92" s="36" t="s">
        <v>151</v>
      </c>
      <c r="C92" s="24">
        <v>25846.3</v>
      </c>
      <c r="D92" s="24">
        <v>25846.3</v>
      </c>
      <c r="E92" s="64">
        <f t="shared" si="4"/>
        <v>0</v>
      </c>
      <c r="F92" s="24">
        <v>24327.4</v>
      </c>
      <c r="G92" s="64">
        <f t="shared" si="5"/>
        <v>-1518.8999999999978</v>
      </c>
      <c r="H92" s="24">
        <f t="shared" si="6"/>
        <v>94.123336802559749</v>
      </c>
      <c r="I92" s="25"/>
    </row>
    <row r="93" spans="1:9" s="26" customFormat="1" ht="25.5" x14ac:dyDescent="0.2">
      <c r="A93" s="22" t="s">
        <v>152</v>
      </c>
      <c r="B93" s="36" t="s">
        <v>153</v>
      </c>
      <c r="C93" s="29"/>
      <c r="D93" s="29"/>
      <c r="E93" s="64">
        <f t="shared" si="4"/>
        <v>0</v>
      </c>
      <c r="F93" s="29">
        <v>754.9</v>
      </c>
      <c r="G93" s="64">
        <f t="shared" si="5"/>
        <v>754.9</v>
      </c>
      <c r="H93" s="29"/>
      <c r="I93" s="29"/>
    </row>
    <row r="94" spans="1:9" s="26" customFormat="1" ht="38.25" x14ac:dyDescent="0.2">
      <c r="A94" s="22" t="s">
        <v>154</v>
      </c>
      <c r="B94" s="36" t="s">
        <v>155</v>
      </c>
      <c r="C94" s="29"/>
      <c r="D94" s="29"/>
      <c r="E94" s="64">
        <f t="shared" si="4"/>
        <v>0</v>
      </c>
      <c r="F94" s="29">
        <v>-0.9</v>
      </c>
      <c r="G94" s="64">
        <f t="shared" si="5"/>
        <v>-0.9</v>
      </c>
      <c r="H94" s="29"/>
      <c r="I94" s="29"/>
    </row>
    <row r="95" spans="1:9" ht="30.6" hidden="1" customHeight="1" x14ac:dyDescent="0.2">
      <c r="A95" s="22" t="s">
        <v>156</v>
      </c>
      <c r="B95" s="36" t="s">
        <v>157</v>
      </c>
      <c r="C95" s="24">
        <v>0</v>
      </c>
      <c r="D95" s="24">
        <v>0</v>
      </c>
      <c r="E95" s="64">
        <f t="shared" si="4"/>
        <v>0</v>
      </c>
      <c r="F95" s="24">
        <v>0</v>
      </c>
      <c r="G95" s="64">
        <f t="shared" si="5"/>
        <v>0</v>
      </c>
      <c r="H95" s="24" t="e">
        <f t="shared" si="6"/>
        <v>#DIV/0!</v>
      </c>
      <c r="I95" s="24"/>
    </row>
    <row r="96" spans="1:9" x14ac:dyDescent="0.2">
      <c r="A96" s="12" t="s">
        <v>158</v>
      </c>
      <c r="B96" s="17" t="s">
        <v>159</v>
      </c>
      <c r="C96" s="14">
        <f>C97+C102</f>
        <v>23687.599999999999</v>
      </c>
      <c r="D96" s="14">
        <f>D97+D102+D100</f>
        <v>23690.899999999998</v>
      </c>
      <c r="E96" s="64">
        <f t="shared" si="4"/>
        <v>3.2999999999992724</v>
      </c>
      <c r="F96" s="14">
        <f>F97+F102+F100</f>
        <v>27336</v>
      </c>
      <c r="G96" s="64">
        <f t="shared" si="5"/>
        <v>3645.1000000000022</v>
      </c>
      <c r="H96" s="14">
        <f t="shared" si="6"/>
        <v>115.38607651039008</v>
      </c>
      <c r="I96" s="14">
        <f t="shared" ref="I96" si="7">I97+I102+I100</f>
        <v>0</v>
      </c>
    </row>
    <row r="97" spans="1:9" s="33" customFormat="1" ht="28.9" customHeight="1" x14ac:dyDescent="0.2">
      <c r="A97" s="12" t="s">
        <v>160</v>
      </c>
      <c r="B97" s="17" t="s">
        <v>161</v>
      </c>
      <c r="C97" s="42">
        <f>C98</f>
        <v>23410</v>
      </c>
      <c r="D97" s="42">
        <f>D98</f>
        <v>23410</v>
      </c>
      <c r="E97" s="64">
        <f t="shared" si="4"/>
        <v>0</v>
      </c>
      <c r="F97" s="42">
        <f>F98+F99:H99</f>
        <v>26871.3</v>
      </c>
      <c r="G97" s="64">
        <f t="shared" si="5"/>
        <v>3461.2999999999993</v>
      </c>
      <c r="H97" s="42">
        <f t="shared" si="6"/>
        <v>114.78556172575823</v>
      </c>
      <c r="I97" s="42">
        <f>I98</f>
        <v>0</v>
      </c>
    </row>
    <row r="98" spans="1:9" ht="51" x14ac:dyDescent="0.2">
      <c r="A98" s="22" t="s">
        <v>162</v>
      </c>
      <c r="B98" s="36" t="s">
        <v>163</v>
      </c>
      <c r="C98" s="24">
        <v>23410</v>
      </c>
      <c r="D98" s="24">
        <v>23410</v>
      </c>
      <c r="E98" s="64">
        <f t="shared" si="4"/>
        <v>0</v>
      </c>
      <c r="F98" s="24">
        <v>26866.2</v>
      </c>
      <c r="G98" s="64">
        <f t="shared" si="5"/>
        <v>3456.2000000000007</v>
      </c>
      <c r="H98" s="24">
        <f t="shared" si="6"/>
        <v>114.76377616403246</v>
      </c>
      <c r="I98" s="24"/>
    </row>
    <row r="99" spans="1:9" ht="38.25" x14ac:dyDescent="0.2">
      <c r="A99" s="22" t="s">
        <v>722</v>
      </c>
      <c r="B99" s="36" t="s">
        <v>721</v>
      </c>
      <c r="C99" s="24"/>
      <c r="D99" s="24"/>
      <c r="E99" s="64"/>
      <c r="F99" s="24">
        <v>5.0999999999999996</v>
      </c>
      <c r="G99" s="64"/>
      <c r="H99" s="24"/>
      <c r="I99" s="24"/>
    </row>
    <row r="100" spans="1:9" ht="30" customHeight="1" x14ac:dyDescent="0.2">
      <c r="A100" s="40" t="s">
        <v>555</v>
      </c>
      <c r="B100" s="52" t="s">
        <v>553</v>
      </c>
      <c r="C100" s="42">
        <v>0</v>
      </c>
      <c r="D100" s="42">
        <f>D101</f>
        <v>3.3</v>
      </c>
      <c r="E100" s="64">
        <f t="shared" si="4"/>
        <v>3.3</v>
      </c>
      <c r="F100" s="42">
        <f>F101</f>
        <v>3</v>
      </c>
      <c r="G100" s="64">
        <f t="shared" si="5"/>
        <v>-0.29999999999999982</v>
      </c>
      <c r="H100" s="42">
        <f t="shared" si="6"/>
        <v>90.909090909090921</v>
      </c>
      <c r="I100" s="42">
        <f t="shared" ref="I100" si="8">I101</f>
        <v>0</v>
      </c>
    </row>
    <row r="101" spans="1:9" ht="41.45" customHeight="1" x14ac:dyDescent="0.2">
      <c r="A101" s="22" t="s">
        <v>556</v>
      </c>
      <c r="B101" s="36" t="s">
        <v>554</v>
      </c>
      <c r="C101" s="24">
        <v>0</v>
      </c>
      <c r="D101" s="24">
        <v>3.3</v>
      </c>
      <c r="E101" s="64">
        <f t="shared" si="4"/>
        <v>3.3</v>
      </c>
      <c r="F101" s="24">
        <v>3</v>
      </c>
      <c r="G101" s="64">
        <f t="shared" si="5"/>
        <v>-0.29999999999999982</v>
      </c>
      <c r="H101" s="24">
        <f t="shared" si="6"/>
        <v>90.909090909090921</v>
      </c>
      <c r="I101" s="24"/>
    </row>
    <row r="102" spans="1:9" s="33" customFormat="1" ht="30" customHeight="1" x14ac:dyDescent="0.2">
      <c r="A102" s="12" t="s">
        <v>164</v>
      </c>
      <c r="B102" s="13" t="s">
        <v>165</v>
      </c>
      <c r="C102" s="14">
        <f>C105+C106+C108+C104+C103</f>
        <v>277.60000000000002</v>
      </c>
      <c r="D102" s="14">
        <f>D105+D106+D108+D104+D103</f>
        <v>277.60000000000002</v>
      </c>
      <c r="E102" s="64">
        <f t="shared" si="4"/>
        <v>0</v>
      </c>
      <c r="F102" s="14">
        <f>F105+F106+F108+F104+F103</f>
        <v>461.7</v>
      </c>
      <c r="G102" s="64">
        <f t="shared" si="5"/>
        <v>184.09999999999997</v>
      </c>
      <c r="H102" s="14">
        <f t="shared" si="6"/>
        <v>166.31844380403456</v>
      </c>
      <c r="I102" s="14">
        <f>I105+I107+I108+I104+I103</f>
        <v>0</v>
      </c>
    </row>
    <row r="103" spans="1:9" ht="51" hidden="1" x14ac:dyDescent="0.2">
      <c r="A103" s="22" t="s">
        <v>166</v>
      </c>
      <c r="B103" s="23" t="s">
        <v>167</v>
      </c>
      <c r="C103" s="25"/>
      <c r="D103" s="25"/>
      <c r="E103" s="64">
        <f t="shared" si="4"/>
        <v>0</v>
      </c>
      <c r="F103" s="25"/>
      <c r="G103" s="64">
        <f t="shared" si="5"/>
        <v>0</v>
      </c>
      <c r="H103" s="25" t="e">
        <f t="shared" si="6"/>
        <v>#DIV/0!</v>
      </c>
      <c r="I103" s="25"/>
    </row>
    <row r="104" spans="1:9" ht="63.75" hidden="1" x14ac:dyDescent="0.2">
      <c r="A104" s="22" t="s">
        <v>168</v>
      </c>
      <c r="B104" s="23" t="s">
        <v>169</v>
      </c>
      <c r="C104" s="25">
        <v>0</v>
      </c>
      <c r="D104" s="25">
        <v>0</v>
      </c>
      <c r="E104" s="64">
        <f t="shared" si="4"/>
        <v>0</v>
      </c>
      <c r="F104" s="25">
        <v>0</v>
      </c>
      <c r="G104" s="64">
        <f t="shared" si="5"/>
        <v>0</v>
      </c>
      <c r="H104" s="25" t="e">
        <f t="shared" si="6"/>
        <v>#DIV/0!</v>
      </c>
      <c r="I104" s="25">
        <v>0</v>
      </c>
    </row>
    <row r="105" spans="1:9" ht="38.25" hidden="1" x14ac:dyDescent="0.2">
      <c r="A105" s="22" t="s">
        <v>170</v>
      </c>
      <c r="B105" s="23" t="s">
        <v>171</v>
      </c>
      <c r="C105" s="24">
        <v>0</v>
      </c>
      <c r="D105" s="24">
        <v>0</v>
      </c>
      <c r="E105" s="64">
        <f t="shared" si="4"/>
        <v>0</v>
      </c>
      <c r="F105" s="24">
        <v>0</v>
      </c>
      <c r="G105" s="64">
        <f t="shared" si="5"/>
        <v>0</v>
      </c>
      <c r="H105" s="24" t="e">
        <f t="shared" si="6"/>
        <v>#DIV/0!</v>
      </c>
      <c r="I105" s="24">
        <v>0</v>
      </c>
    </row>
    <row r="106" spans="1:9" ht="18" customHeight="1" x14ac:dyDescent="0.2">
      <c r="A106" s="19" t="s">
        <v>435</v>
      </c>
      <c r="B106" s="20" t="s">
        <v>434</v>
      </c>
      <c r="C106" s="21">
        <f>C107</f>
        <v>140</v>
      </c>
      <c r="D106" s="21">
        <f t="shared" ref="D106:F106" si="9">D107</f>
        <v>140</v>
      </c>
      <c r="E106" s="64">
        <f t="shared" si="4"/>
        <v>0</v>
      </c>
      <c r="F106" s="21">
        <f t="shared" si="9"/>
        <v>265</v>
      </c>
      <c r="G106" s="64">
        <f t="shared" si="5"/>
        <v>125</v>
      </c>
      <c r="H106" s="21">
        <f t="shared" si="6"/>
        <v>189.28571428571428</v>
      </c>
      <c r="I106" s="21"/>
    </row>
    <row r="107" spans="1:9" ht="44.45" customHeight="1" x14ac:dyDescent="0.2">
      <c r="A107" s="22" t="s">
        <v>172</v>
      </c>
      <c r="B107" s="23" t="s">
        <v>173</v>
      </c>
      <c r="C107" s="24">
        <v>140</v>
      </c>
      <c r="D107" s="24">
        <v>140</v>
      </c>
      <c r="E107" s="64">
        <f t="shared" si="4"/>
        <v>0</v>
      </c>
      <c r="F107" s="24">
        <v>265</v>
      </c>
      <c r="G107" s="64">
        <f t="shared" si="5"/>
        <v>125</v>
      </c>
      <c r="H107" s="24">
        <f t="shared" si="6"/>
        <v>189.28571428571428</v>
      </c>
      <c r="I107" s="24"/>
    </row>
    <row r="108" spans="1:9" s="26" customFormat="1" ht="38.25" x14ac:dyDescent="0.2">
      <c r="A108" s="37" t="s">
        <v>174</v>
      </c>
      <c r="B108" s="38" t="s">
        <v>175</v>
      </c>
      <c r="C108" s="25">
        <f>C109</f>
        <v>137.6</v>
      </c>
      <c r="D108" s="25">
        <f>D109</f>
        <v>137.6</v>
      </c>
      <c r="E108" s="64">
        <f t="shared" si="4"/>
        <v>0</v>
      </c>
      <c r="F108" s="25">
        <f>F109</f>
        <v>196.7</v>
      </c>
      <c r="G108" s="64">
        <f t="shared" si="5"/>
        <v>59.099999999999994</v>
      </c>
      <c r="H108" s="25">
        <f t="shared" si="6"/>
        <v>142.95058139534885</v>
      </c>
      <c r="I108" s="25">
        <f>I109</f>
        <v>0</v>
      </c>
    </row>
    <row r="109" spans="1:9" ht="69.599999999999994" customHeight="1" x14ac:dyDescent="0.2">
      <c r="A109" s="22" t="s">
        <v>176</v>
      </c>
      <c r="B109" s="23" t="s">
        <v>177</v>
      </c>
      <c r="C109" s="24">
        <v>137.6</v>
      </c>
      <c r="D109" s="24">
        <v>137.6</v>
      </c>
      <c r="E109" s="64">
        <f t="shared" si="4"/>
        <v>0</v>
      </c>
      <c r="F109" s="24">
        <v>196.7</v>
      </c>
      <c r="G109" s="64">
        <f t="shared" si="5"/>
        <v>59.099999999999994</v>
      </c>
      <c r="H109" s="24">
        <f t="shared" si="6"/>
        <v>142.95058139534885</v>
      </c>
      <c r="I109" s="24"/>
    </row>
    <row r="110" spans="1:9" ht="25.5" x14ac:dyDescent="0.2">
      <c r="A110" s="12" t="s">
        <v>178</v>
      </c>
      <c r="B110" s="17" t="s">
        <v>179</v>
      </c>
      <c r="C110" s="14">
        <f>C111+C113+C117</f>
        <v>0</v>
      </c>
      <c r="D110" s="14">
        <f>D111+D113+D117</f>
        <v>0</v>
      </c>
      <c r="E110" s="64">
        <f t="shared" si="4"/>
        <v>0</v>
      </c>
      <c r="F110" s="14">
        <f>F111+F113+F117</f>
        <v>0.1</v>
      </c>
      <c r="G110" s="64">
        <f t="shared" si="5"/>
        <v>0.1</v>
      </c>
      <c r="H110" s="14"/>
      <c r="I110" s="14">
        <f>I111+I113+I117</f>
        <v>0</v>
      </c>
    </row>
    <row r="111" spans="1:9" s="30" customFormat="1" ht="25.5" hidden="1" x14ac:dyDescent="0.2">
      <c r="A111" s="19" t="s">
        <v>180</v>
      </c>
      <c r="B111" s="20" t="s">
        <v>181</v>
      </c>
      <c r="C111" s="21"/>
      <c r="D111" s="21"/>
      <c r="E111" s="64">
        <f t="shared" si="4"/>
        <v>0</v>
      </c>
      <c r="F111" s="21"/>
      <c r="G111" s="64">
        <f t="shared" si="5"/>
        <v>0</v>
      </c>
      <c r="H111" s="21"/>
      <c r="I111" s="21"/>
    </row>
    <row r="112" spans="1:9" ht="25.5" hidden="1" x14ac:dyDescent="0.2">
      <c r="A112" s="19" t="s">
        <v>182</v>
      </c>
      <c r="B112" s="28" t="s">
        <v>183</v>
      </c>
      <c r="C112" s="21"/>
      <c r="D112" s="21"/>
      <c r="E112" s="64">
        <f t="shared" si="4"/>
        <v>0</v>
      </c>
      <c r="F112" s="21"/>
      <c r="G112" s="64">
        <f t="shared" si="5"/>
        <v>0</v>
      </c>
      <c r="H112" s="21"/>
      <c r="I112" s="21"/>
    </row>
    <row r="113" spans="1:9" x14ac:dyDescent="0.2">
      <c r="A113" s="37" t="s">
        <v>184</v>
      </c>
      <c r="B113" s="38" t="s">
        <v>185</v>
      </c>
      <c r="C113" s="25">
        <f>C114+C115</f>
        <v>0</v>
      </c>
      <c r="D113" s="25">
        <f>D114+D115</f>
        <v>0</v>
      </c>
      <c r="E113" s="64">
        <f t="shared" si="4"/>
        <v>0</v>
      </c>
      <c r="F113" s="25">
        <f>F114+F115</f>
        <v>0.1</v>
      </c>
      <c r="G113" s="64">
        <f t="shared" si="5"/>
        <v>0.1</v>
      </c>
      <c r="H113" s="25"/>
      <c r="I113" s="25">
        <f>I114+I115</f>
        <v>0</v>
      </c>
    </row>
    <row r="114" spans="1:9" hidden="1" x14ac:dyDescent="0.2">
      <c r="A114" s="22" t="s">
        <v>186</v>
      </c>
      <c r="B114" s="23" t="s">
        <v>187</v>
      </c>
      <c r="C114" s="24"/>
      <c r="D114" s="24"/>
      <c r="E114" s="64">
        <f t="shared" si="4"/>
        <v>0</v>
      </c>
      <c r="F114" s="24"/>
      <c r="G114" s="64">
        <f t="shared" si="5"/>
        <v>0</v>
      </c>
      <c r="H114" s="24"/>
      <c r="I114" s="24"/>
    </row>
    <row r="115" spans="1:9" ht="25.5" x14ac:dyDescent="0.2">
      <c r="A115" s="22" t="s">
        <v>188</v>
      </c>
      <c r="B115" s="23" t="s">
        <v>189</v>
      </c>
      <c r="C115" s="24">
        <f>C116</f>
        <v>0</v>
      </c>
      <c r="D115" s="24">
        <f>D116</f>
        <v>0</v>
      </c>
      <c r="E115" s="64">
        <f t="shared" si="4"/>
        <v>0</v>
      </c>
      <c r="F115" s="24">
        <f>F116</f>
        <v>0.1</v>
      </c>
      <c r="G115" s="64">
        <f t="shared" si="5"/>
        <v>0.1</v>
      </c>
      <c r="H115" s="24"/>
      <c r="I115" s="24">
        <f>I116</f>
        <v>0</v>
      </c>
    </row>
    <row r="116" spans="1:9" ht="38.25" x14ac:dyDescent="0.2">
      <c r="A116" s="22" t="s">
        <v>190</v>
      </c>
      <c r="B116" s="23" t="s">
        <v>191</v>
      </c>
      <c r="C116" s="24">
        <v>0</v>
      </c>
      <c r="D116" s="24">
        <v>0</v>
      </c>
      <c r="E116" s="64">
        <f t="shared" si="4"/>
        <v>0</v>
      </c>
      <c r="F116" s="24">
        <v>0.1</v>
      </c>
      <c r="G116" s="64">
        <f t="shared" si="5"/>
        <v>0.1</v>
      </c>
      <c r="H116" s="24"/>
      <c r="I116" s="24">
        <v>0</v>
      </c>
    </row>
    <row r="117" spans="1:9" hidden="1" x14ac:dyDescent="0.2">
      <c r="A117" s="37" t="s">
        <v>192</v>
      </c>
      <c r="B117" s="38" t="s">
        <v>193</v>
      </c>
      <c r="C117" s="25">
        <f>C118+C120+C122</f>
        <v>0</v>
      </c>
      <c r="D117" s="25">
        <f>D118+D120+D122</f>
        <v>0</v>
      </c>
      <c r="E117" s="64">
        <f t="shared" si="4"/>
        <v>0</v>
      </c>
      <c r="F117" s="25">
        <f>F118+F120+F122</f>
        <v>0</v>
      </c>
      <c r="G117" s="64">
        <f t="shared" si="5"/>
        <v>0</v>
      </c>
      <c r="H117" s="25" t="e">
        <f t="shared" si="6"/>
        <v>#DIV/0!</v>
      </c>
      <c r="I117" s="25">
        <f>I118+I120+I122</f>
        <v>0</v>
      </c>
    </row>
    <row r="118" spans="1:9" hidden="1" x14ac:dyDescent="0.2">
      <c r="A118" s="22" t="s">
        <v>194</v>
      </c>
      <c r="B118" s="23" t="s">
        <v>195</v>
      </c>
      <c r="C118" s="24">
        <f>C119</f>
        <v>0</v>
      </c>
      <c r="D118" s="24">
        <f>D119</f>
        <v>0</v>
      </c>
      <c r="E118" s="64">
        <f t="shared" si="4"/>
        <v>0</v>
      </c>
      <c r="F118" s="24">
        <f>F119</f>
        <v>0</v>
      </c>
      <c r="G118" s="64">
        <f t="shared" si="5"/>
        <v>0</v>
      </c>
      <c r="H118" s="24" t="e">
        <f t="shared" si="6"/>
        <v>#DIV/0!</v>
      </c>
      <c r="I118" s="24">
        <f>I119</f>
        <v>0</v>
      </c>
    </row>
    <row r="119" spans="1:9" hidden="1" x14ac:dyDescent="0.2">
      <c r="A119" s="22" t="s">
        <v>196</v>
      </c>
      <c r="B119" s="23" t="s">
        <v>197</v>
      </c>
      <c r="C119" s="24">
        <v>0</v>
      </c>
      <c r="D119" s="24">
        <v>0</v>
      </c>
      <c r="E119" s="64">
        <f t="shared" si="4"/>
        <v>0</v>
      </c>
      <c r="F119" s="24">
        <v>0</v>
      </c>
      <c r="G119" s="64">
        <f t="shared" si="5"/>
        <v>0</v>
      </c>
      <c r="H119" s="24" t="e">
        <f t="shared" si="6"/>
        <v>#DIV/0!</v>
      </c>
      <c r="I119" s="24">
        <v>0</v>
      </c>
    </row>
    <row r="120" spans="1:9" ht="25.5" hidden="1" x14ac:dyDescent="0.2">
      <c r="A120" s="22" t="s">
        <v>198</v>
      </c>
      <c r="B120" s="23" t="s">
        <v>199</v>
      </c>
      <c r="C120" s="24">
        <f>C121</f>
        <v>0</v>
      </c>
      <c r="D120" s="24">
        <f>D121</f>
        <v>0</v>
      </c>
      <c r="E120" s="64">
        <f t="shared" si="4"/>
        <v>0</v>
      </c>
      <c r="F120" s="24">
        <f>F121</f>
        <v>0</v>
      </c>
      <c r="G120" s="64">
        <f t="shared" si="5"/>
        <v>0</v>
      </c>
      <c r="H120" s="24" t="e">
        <f t="shared" si="6"/>
        <v>#DIV/0!</v>
      </c>
      <c r="I120" s="24">
        <f>I121</f>
        <v>0</v>
      </c>
    </row>
    <row r="121" spans="1:9" ht="38.25" hidden="1" x14ac:dyDescent="0.2">
      <c r="A121" s="22" t="s">
        <v>200</v>
      </c>
      <c r="B121" s="23" t="s">
        <v>201</v>
      </c>
      <c r="C121" s="24">
        <v>0</v>
      </c>
      <c r="D121" s="24">
        <v>0</v>
      </c>
      <c r="E121" s="64">
        <f t="shared" si="4"/>
        <v>0</v>
      </c>
      <c r="F121" s="24">
        <v>0</v>
      </c>
      <c r="G121" s="64">
        <f t="shared" si="5"/>
        <v>0</v>
      </c>
      <c r="H121" s="24" t="e">
        <f t="shared" si="6"/>
        <v>#DIV/0!</v>
      </c>
      <c r="I121" s="24">
        <v>0</v>
      </c>
    </row>
    <row r="122" spans="1:9" hidden="1" x14ac:dyDescent="0.2">
      <c r="A122" s="22" t="s">
        <v>202</v>
      </c>
      <c r="B122" s="23" t="s">
        <v>203</v>
      </c>
      <c r="C122" s="24">
        <f>C123</f>
        <v>0</v>
      </c>
      <c r="D122" s="24">
        <f>D123</f>
        <v>0</v>
      </c>
      <c r="E122" s="64">
        <f t="shared" si="4"/>
        <v>0</v>
      </c>
      <c r="F122" s="24">
        <f>F123</f>
        <v>0</v>
      </c>
      <c r="G122" s="64">
        <f t="shared" si="5"/>
        <v>0</v>
      </c>
      <c r="H122" s="24" t="e">
        <f t="shared" si="6"/>
        <v>#DIV/0!</v>
      </c>
      <c r="I122" s="24">
        <f>I123</f>
        <v>0</v>
      </c>
    </row>
    <row r="123" spans="1:9" hidden="1" x14ac:dyDescent="0.2">
      <c r="A123" s="22" t="s">
        <v>204</v>
      </c>
      <c r="B123" s="23" t="s">
        <v>205</v>
      </c>
      <c r="C123" s="24">
        <v>0</v>
      </c>
      <c r="D123" s="24">
        <v>0</v>
      </c>
      <c r="E123" s="64">
        <f t="shared" si="4"/>
        <v>0</v>
      </c>
      <c r="F123" s="24">
        <v>0</v>
      </c>
      <c r="G123" s="64">
        <f t="shared" si="5"/>
        <v>0</v>
      </c>
      <c r="H123" s="24" t="e">
        <f t="shared" si="6"/>
        <v>#DIV/0!</v>
      </c>
      <c r="I123" s="24">
        <v>0</v>
      </c>
    </row>
    <row r="124" spans="1:9" ht="25.5" x14ac:dyDescent="0.2">
      <c r="A124" s="12" t="s">
        <v>206</v>
      </c>
      <c r="B124" s="17" t="s">
        <v>207</v>
      </c>
      <c r="C124" s="14">
        <f>C127+C129+C143+C146+C148+C125+C138</f>
        <v>258305.10000000003</v>
      </c>
      <c r="D124" s="14">
        <f>D127+D129+D143+D146+D148+D125+D138</f>
        <v>224075.40000000002</v>
      </c>
      <c r="E124" s="64">
        <f t="shared" si="4"/>
        <v>-34229.700000000012</v>
      </c>
      <c r="F124" s="14">
        <f>F127+F129+F143+F146+F148+F125+F138</f>
        <v>216420.00000000003</v>
      </c>
      <c r="G124" s="64">
        <f t="shared" si="5"/>
        <v>-7655.3999999999942</v>
      </c>
      <c r="H124" s="14">
        <f t="shared" si="6"/>
        <v>96.583560712153144</v>
      </c>
      <c r="I124" s="14">
        <f>I127+I129+I143+I146+I148+I125</f>
        <v>0</v>
      </c>
    </row>
    <row r="125" spans="1:9" ht="51" hidden="1" x14ac:dyDescent="0.2">
      <c r="A125" s="31" t="s">
        <v>208</v>
      </c>
      <c r="B125" s="32" t="s">
        <v>209</v>
      </c>
      <c r="C125" s="14">
        <f>C126</f>
        <v>0</v>
      </c>
      <c r="D125" s="14">
        <f>D126</f>
        <v>0</v>
      </c>
      <c r="E125" s="64">
        <f t="shared" si="4"/>
        <v>0</v>
      </c>
      <c r="F125" s="14">
        <f>F126</f>
        <v>0</v>
      </c>
      <c r="G125" s="64">
        <f t="shared" si="5"/>
        <v>0</v>
      </c>
      <c r="H125" s="14" t="e">
        <f t="shared" si="6"/>
        <v>#DIV/0!</v>
      </c>
      <c r="I125" s="14">
        <f>I126</f>
        <v>0</v>
      </c>
    </row>
    <row r="126" spans="1:9" s="30" customFormat="1" ht="38.25" hidden="1" x14ac:dyDescent="0.2">
      <c r="A126" s="35" t="s">
        <v>210</v>
      </c>
      <c r="B126" s="43" t="s">
        <v>211</v>
      </c>
      <c r="C126" s="24">
        <v>0</v>
      </c>
      <c r="D126" s="24">
        <v>0</v>
      </c>
      <c r="E126" s="64">
        <f t="shared" si="4"/>
        <v>0</v>
      </c>
      <c r="F126" s="24">
        <v>0</v>
      </c>
      <c r="G126" s="64">
        <f t="shared" si="5"/>
        <v>0</v>
      </c>
      <c r="H126" s="24" t="e">
        <f t="shared" si="6"/>
        <v>#DIV/0!</v>
      </c>
      <c r="I126" s="24"/>
    </row>
    <row r="127" spans="1:9" x14ac:dyDescent="0.2">
      <c r="A127" s="12" t="s">
        <v>212</v>
      </c>
      <c r="B127" s="13" t="s">
        <v>213</v>
      </c>
      <c r="C127" s="14">
        <f>C128</f>
        <v>0</v>
      </c>
      <c r="D127" s="14">
        <f>D128</f>
        <v>3.3</v>
      </c>
      <c r="E127" s="64">
        <f t="shared" si="4"/>
        <v>3.3</v>
      </c>
      <c r="F127" s="14">
        <f>F128</f>
        <v>0</v>
      </c>
      <c r="G127" s="64">
        <f t="shared" si="5"/>
        <v>-3.3</v>
      </c>
      <c r="H127" s="14"/>
      <c r="I127" s="14">
        <f>I128</f>
        <v>0</v>
      </c>
    </row>
    <row r="128" spans="1:9" ht="25.5" x14ac:dyDescent="0.2">
      <c r="A128" s="22" t="s">
        <v>214</v>
      </c>
      <c r="B128" s="23" t="s">
        <v>215</v>
      </c>
      <c r="C128" s="24">
        <v>0</v>
      </c>
      <c r="D128" s="24">
        <v>3.3</v>
      </c>
      <c r="E128" s="64">
        <f t="shared" si="4"/>
        <v>3.3</v>
      </c>
      <c r="F128" s="24">
        <v>0</v>
      </c>
      <c r="G128" s="64">
        <f t="shared" si="5"/>
        <v>-3.3</v>
      </c>
      <c r="H128" s="24"/>
      <c r="I128" s="24"/>
    </row>
    <row r="129" spans="1:9" ht="57" customHeight="1" x14ac:dyDescent="0.2">
      <c r="A129" s="12" t="s">
        <v>216</v>
      </c>
      <c r="B129" s="13" t="s">
        <v>217</v>
      </c>
      <c r="C129" s="14">
        <f>C130+C132+C134+C136</f>
        <v>231503.50000000003</v>
      </c>
      <c r="D129" s="14">
        <f>D130+D132+D134+D136</f>
        <v>184110.50000000003</v>
      </c>
      <c r="E129" s="64">
        <f t="shared" si="4"/>
        <v>-47393</v>
      </c>
      <c r="F129" s="14">
        <f>F130+F132+F134+F136</f>
        <v>176005</v>
      </c>
      <c r="G129" s="64">
        <f t="shared" si="5"/>
        <v>-8105.5000000000291</v>
      </c>
      <c r="H129" s="14">
        <f t="shared" si="6"/>
        <v>95.597480860678758</v>
      </c>
      <c r="I129" s="14">
        <f>I130+I132+I134+I136</f>
        <v>0</v>
      </c>
    </row>
    <row r="130" spans="1:9" ht="43.9" customHeight="1" x14ac:dyDescent="0.2">
      <c r="A130" s="37" t="s">
        <v>218</v>
      </c>
      <c r="B130" s="38" t="s">
        <v>219</v>
      </c>
      <c r="C130" s="25">
        <f>C131</f>
        <v>190720.7</v>
      </c>
      <c r="D130" s="25">
        <f>D131</f>
        <v>151980.70000000001</v>
      </c>
      <c r="E130" s="64">
        <f t="shared" si="4"/>
        <v>-38740</v>
      </c>
      <c r="F130" s="25">
        <f>F131</f>
        <v>145371.4</v>
      </c>
      <c r="G130" s="64">
        <f t="shared" si="5"/>
        <v>-6609.3000000000175</v>
      </c>
      <c r="H130" s="25">
        <f t="shared" si="6"/>
        <v>95.651224135696168</v>
      </c>
      <c r="I130" s="25">
        <f>I131</f>
        <v>0</v>
      </c>
    </row>
    <row r="131" spans="1:9" ht="55.15" customHeight="1" x14ac:dyDescent="0.2">
      <c r="A131" s="22" t="s">
        <v>220</v>
      </c>
      <c r="B131" s="23" t="s">
        <v>221</v>
      </c>
      <c r="C131" s="29">
        <v>190720.7</v>
      </c>
      <c r="D131" s="29">
        <v>151980.70000000001</v>
      </c>
      <c r="E131" s="64">
        <f t="shared" si="4"/>
        <v>-38740</v>
      </c>
      <c r="F131" s="29">
        <v>145371.4</v>
      </c>
      <c r="G131" s="64">
        <f t="shared" si="5"/>
        <v>-6609.3000000000175</v>
      </c>
      <c r="H131" s="29">
        <f t="shared" si="6"/>
        <v>95.651224135696168</v>
      </c>
      <c r="I131" s="29"/>
    </row>
    <row r="132" spans="1:9" ht="55.15" customHeight="1" x14ac:dyDescent="0.2">
      <c r="A132" s="19" t="s">
        <v>222</v>
      </c>
      <c r="B132" s="20" t="s">
        <v>223</v>
      </c>
      <c r="C132" s="25">
        <f>C133</f>
        <v>7234.6</v>
      </c>
      <c r="D132" s="25">
        <f>D133</f>
        <v>6445</v>
      </c>
      <c r="E132" s="64">
        <f t="shared" si="4"/>
        <v>-789.60000000000036</v>
      </c>
      <c r="F132" s="25">
        <f>F133</f>
        <v>4892.7</v>
      </c>
      <c r="G132" s="64">
        <f t="shared" si="5"/>
        <v>-1552.3000000000002</v>
      </c>
      <c r="H132" s="25">
        <f t="shared" si="6"/>
        <v>75.914662529092311</v>
      </c>
      <c r="I132" s="25">
        <f>I133</f>
        <v>0</v>
      </c>
    </row>
    <row r="133" spans="1:9" ht="42" customHeight="1" x14ac:dyDescent="0.2">
      <c r="A133" s="22" t="s">
        <v>224</v>
      </c>
      <c r="B133" s="23" t="s">
        <v>225</v>
      </c>
      <c r="C133" s="24">
        <v>7234.6</v>
      </c>
      <c r="D133" s="24">
        <v>6445</v>
      </c>
      <c r="E133" s="64">
        <f t="shared" si="4"/>
        <v>-789.60000000000036</v>
      </c>
      <c r="F133" s="24">
        <v>4892.7</v>
      </c>
      <c r="G133" s="64">
        <f t="shared" si="5"/>
        <v>-1552.3000000000002</v>
      </c>
      <c r="H133" s="24">
        <f t="shared" si="6"/>
        <v>75.914662529092311</v>
      </c>
      <c r="I133" s="24"/>
    </row>
    <row r="134" spans="1:9" ht="51" x14ac:dyDescent="0.2">
      <c r="A134" s="37" t="s">
        <v>226</v>
      </c>
      <c r="B134" s="38" t="s">
        <v>227</v>
      </c>
      <c r="C134" s="25">
        <f>C135</f>
        <v>3021</v>
      </c>
      <c r="D134" s="25">
        <f>D135</f>
        <v>2056.1999999999998</v>
      </c>
      <c r="E134" s="64">
        <f t="shared" si="4"/>
        <v>-964.80000000000018</v>
      </c>
      <c r="F134" s="25">
        <f>F135</f>
        <v>1823.9</v>
      </c>
      <c r="G134" s="64">
        <f t="shared" si="5"/>
        <v>-232.29999999999973</v>
      </c>
      <c r="H134" s="25">
        <f t="shared" si="6"/>
        <v>88.702460850111862</v>
      </c>
      <c r="I134" s="25">
        <f>I135</f>
        <v>0</v>
      </c>
    </row>
    <row r="135" spans="1:9" ht="38.25" x14ac:dyDescent="0.2">
      <c r="A135" s="22" t="s">
        <v>228</v>
      </c>
      <c r="B135" s="23" t="s">
        <v>229</v>
      </c>
      <c r="C135" s="24">
        <v>3021</v>
      </c>
      <c r="D135" s="24">
        <v>2056.1999999999998</v>
      </c>
      <c r="E135" s="64">
        <f t="shared" si="4"/>
        <v>-964.80000000000018</v>
      </c>
      <c r="F135" s="24">
        <v>1823.9</v>
      </c>
      <c r="G135" s="64">
        <f t="shared" si="5"/>
        <v>-232.29999999999973</v>
      </c>
      <c r="H135" s="24">
        <f t="shared" si="6"/>
        <v>88.702460850111862</v>
      </c>
      <c r="I135" s="24"/>
    </row>
    <row r="136" spans="1:9" ht="29.45" customHeight="1" x14ac:dyDescent="0.2">
      <c r="A136" s="37" t="s">
        <v>230</v>
      </c>
      <c r="B136" s="38" t="s">
        <v>231</v>
      </c>
      <c r="C136" s="21">
        <f>C137</f>
        <v>30527.200000000001</v>
      </c>
      <c r="D136" s="21">
        <f>D137</f>
        <v>23628.6</v>
      </c>
      <c r="E136" s="64">
        <f t="shared" si="4"/>
        <v>-6898.6000000000022</v>
      </c>
      <c r="F136" s="21">
        <f>F137</f>
        <v>23917</v>
      </c>
      <c r="G136" s="64">
        <f t="shared" si="5"/>
        <v>288.40000000000146</v>
      </c>
      <c r="H136" s="21">
        <f t="shared" si="6"/>
        <v>101.22055475144529</v>
      </c>
      <c r="I136" s="21"/>
    </row>
    <row r="137" spans="1:9" ht="25.5" x14ac:dyDescent="0.2">
      <c r="A137" s="22" t="s">
        <v>232</v>
      </c>
      <c r="B137" s="23" t="s">
        <v>233</v>
      </c>
      <c r="C137" s="24">
        <v>30527.200000000001</v>
      </c>
      <c r="D137" s="24">
        <v>23628.6</v>
      </c>
      <c r="E137" s="64">
        <f t="shared" si="4"/>
        <v>-6898.6000000000022</v>
      </c>
      <c r="F137" s="24">
        <v>23917</v>
      </c>
      <c r="G137" s="64">
        <f t="shared" si="5"/>
        <v>288.40000000000146</v>
      </c>
      <c r="H137" s="24">
        <f t="shared" si="6"/>
        <v>101.22055475144529</v>
      </c>
      <c r="I137" s="24"/>
    </row>
    <row r="138" spans="1:9" s="33" customFormat="1" ht="31.9" customHeight="1" x14ac:dyDescent="0.2">
      <c r="A138" s="12" t="s">
        <v>234</v>
      </c>
      <c r="B138" s="13" t="s">
        <v>235</v>
      </c>
      <c r="C138" s="14">
        <f>C139+C141</f>
        <v>7258.7</v>
      </c>
      <c r="D138" s="14">
        <f>D139+D141</f>
        <v>8705.4</v>
      </c>
      <c r="E138" s="64">
        <f t="shared" si="4"/>
        <v>1446.6999999999998</v>
      </c>
      <c r="F138" s="14">
        <f>F139+F141</f>
        <v>8614.7000000000007</v>
      </c>
      <c r="G138" s="64">
        <f t="shared" si="5"/>
        <v>-90.699999999998909</v>
      </c>
      <c r="H138" s="14">
        <f t="shared" si="6"/>
        <v>98.958117949778313</v>
      </c>
      <c r="I138" s="14"/>
    </row>
    <row r="139" spans="1:9" s="26" customFormat="1" ht="31.15" customHeight="1" x14ac:dyDescent="0.2">
      <c r="A139" s="37" t="s">
        <v>236</v>
      </c>
      <c r="B139" s="38" t="s">
        <v>237</v>
      </c>
      <c r="C139" s="25">
        <f>C140</f>
        <v>6963.8</v>
      </c>
      <c r="D139" s="25">
        <f>D140</f>
        <v>8410.5</v>
      </c>
      <c r="E139" s="64">
        <f t="shared" si="4"/>
        <v>1446.6999999999998</v>
      </c>
      <c r="F139" s="25">
        <f>F140</f>
        <v>8349.2000000000007</v>
      </c>
      <c r="G139" s="64">
        <f t="shared" si="5"/>
        <v>-61.299999999999272</v>
      </c>
      <c r="H139" s="25">
        <f t="shared" si="6"/>
        <v>99.271149158789612</v>
      </c>
      <c r="I139" s="25"/>
    </row>
    <row r="140" spans="1:9" ht="68.45" customHeight="1" x14ac:dyDescent="0.2">
      <c r="A140" s="22" t="s">
        <v>238</v>
      </c>
      <c r="B140" s="23" t="s">
        <v>239</v>
      </c>
      <c r="C140" s="24">
        <v>6963.8</v>
      </c>
      <c r="D140" s="24">
        <v>8410.5</v>
      </c>
      <c r="E140" s="64">
        <f t="shared" si="4"/>
        <v>1446.6999999999998</v>
      </c>
      <c r="F140" s="24">
        <v>8349.2000000000007</v>
      </c>
      <c r="G140" s="64">
        <f t="shared" si="5"/>
        <v>-61.299999999999272</v>
      </c>
      <c r="H140" s="24">
        <f t="shared" si="6"/>
        <v>99.271149158789612</v>
      </c>
      <c r="I140" s="24"/>
    </row>
    <row r="141" spans="1:9" s="26" customFormat="1" ht="28.9" customHeight="1" x14ac:dyDescent="0.2">
      <c r="A141" s="37" t="s">
        <v>240</v>
      </c>
      <c r="B141" s="38" t="s">
        <v>241</v>
      </c>
      <c r="C141" s="25">
        <f>C142</f>
        <v>294.89999999999998</v>
      </c>
      <c r="D141" s="25">
        <f>D142</f>
        <v>294.89999999999998</v>
      </c>
      <c r="E141" s="64">
        <f t="shared" si="4"/>
        <v>0</v>
      </c>
      <c r="F141" s="25">
        <f>F142</f>
        <v>265.5</v>
      </c>
      <c r="G141" s="64">
        <f t="shared" si="5"/>
        <v>-29.399999999999977</v>
      </c>
      <c r="H141" s="25">
        <f t="shared" si="6"/>
        <v>90.030518819938962</v>
      </c>
      <c r="I141" s="25"/>
    </row>
    <row r="142" spans="1:9" ht="55.9" customHeight="1" x14ac:dyDescent="0.2">
      <c r="A142" s="22" t="s">
        <v>242</v>
      </c>
      <c r="B142" s="23" t="s">
        <v>243</v>
      </c>
      <c r="C142" s="24">
        <v>294.89999999999998</v>
      </c>
      <c r="D142" s="24">
        <v>294.89999999999998</v>
      </c>
      <c r="E142" s="64">
        <f t="shared" si="4"/>
        <v>0</v>
      </c>
      <c r="F142" s="24">
        <v>265.5</v>
      </c>
      <c r="G142" s="64">
        <f t="shared" si="5"/>
        <v>-29.399999999999977</v>
      </c>
      <c r="H142" s="24">
        <f t="shared" si="6"/>
        <v>90.030518819938962</v>
      </c>
      <c r="I142" s="24"/>
    </row>
    <row r="143" spans="1:9" x14ac:dyDescent="0.2">
      <c r="A143" s="44" t="s">
        <v>244</v>
      </c>
      <c r="B143" s="13" t="s">
        <v>245</v>
      </c>
      <c r="C143" s="14">
        <f>C144</f>
        <v>321.60000000000002</v>
      </c>
      <c r="D143" s="14">
        <f>D144</f>
        <v>11307.6</v>
      </c>
      <c r="E143" s="64">
        <f t="shared" ref="E143:E208" si="10">D143-C143</f>
        <v>10986</v>
      </c>
      <c r="F143" s="14">
        <f>F144</f>
        <v>11307.6</v>
      </c>
      <c r="G143" s="64">
        <f t="shared" ref="G143:G208" si="11">F143-D143</f>
        <v>0</v>
      </c>
      <c r="H143" s="14">
        <f t="shared" si="6"/>
        <v>100</v>
      </c>
      <c r="I143" s="14">
        <f>I144</f>
        <v>0</v>
      </c>
    </row>
    <row r="144" spans="1:9" ht="31.15" customHeight="1" x14ac:dyDescent="0.2">
      <c r="A144" s="45" t="s">
        <v>246</v>
      </c>
      <c r="B144" s="38" t="s">
        <v>247</v>
      </c>
      <c r="C144" s="25">
        <f>C145</f>
        <v>321.60000000000002</v>
      </c>
      <c r="D144" s="25">
        <f>D145</f>
        <v>11307.6</v>
      </c>
      <c r="E144" s="64">
        <f t="shared" si="10"/>
        <v>10986</v>
      </c>
      <c r="F144" s="25">
        <f>F145</f>
        <v>11307.6</v>
      </c>
      <c r="G144" s="64">
        <f t="shared" si="11"/>
        <v>0</v>
      </c>
      <c r="H144" s="25">
        <f t="shared" si="6"/>
        <v>100</v>
      </c>
      <c r="I144" s="25">
        <f>I145</f>
        <v>0</v>
      </c>
    </row>
    <row r="145" spans="1:9" ht="38.25" x14ac:dyDescent="0.2">
      <c r="A145" s="46" t="s">
        <v>248</v>
      </c>
      <c r="B145" s="23" t="s">
        <v>249</v>
      </c>
      <c r="C145" s="24">
        <v>321.60000000000002</v>
      </c>
      <c r="D145" s="24">
        <v>11307.6</v>
      </c>
      <c r="E145" s="64">
        <f t="shared" si="10"/>
        <v>10986</v>
      </c>
      <c r="F145" s="24">
        <v>11307.6</v>
      </c>
      <c r="G145" s="64">
        <f t="shared" si="11"/>
        <v>0</v>
      </c>
      <c r="H145" s="24">
        <f t="shared" ref="H145" si="12">F145/D145*100</f>
        <v>100</v>
      </c>
      <c r="I145" s="24"/>
    </row>
    <row r="146" spans="1:9" ht="51" hidden="1" x14ac:dyDescent="0.2">
      <c r="A146" s="44" t="s">
        <v>250</v>
      </c>
      <c r="B146" s="41" t="s">
        <v>251</v>
      </c>
      <c r="C146" s="24">
        <f>C147</f>
        <v>0</v>
      </c>
      <c r="D146" s="24">
        <f>D147</f>
        <v>0</v>
      </c>
      <c r="E146" s="64">
        <f t="shared" si="10"/>
        <v>0</v>
      </c>
      <c r="F146" s="24">
        <f>F147</f>
        <v>0</v>
      </c>
      <c r="G146" s="64">
        <f t="shared" si="11"/>
        <v>0</v>
      </c>
      <c r="H146" s="24" t="e">
        <f t="shared" ref="H146:H208" si="13">F146/D146*100</f>
        <v>#DIV/0!</v>
      </c>
      <c r="I146" s="24">
        <f>I147</f>
        <v>0</v>
      </c>
    </row>
    <row r="147" spans="1:9" ht="51" hidden="1" x14ac:dyDescent="0.2">
      <c r="A147" s="47" t="s">
        <v>252</v>
      </c>
      <c r="B147" s="23" t="s">
        <v>253</v>
      </c>
      <c r="C147" s="24">
        <v>0</v>
      </c>
      <c r="D147" s="24">
        <v>0</v>
      </c>
      <c r="E147" s="64">
        <f t="shared" si="10"/>
        <v>0</v>
      </c>
      <c r="F147" s="24">
        <v>0</v>
      </c>
      <c r="G147" s="64">
        <f t="shared" si="11"/>
        <v>0</v>
      </c>
      <c r="H147" s="24" t="e">
        <f t="shared" si="13"/>
        <v>#DIV/0!</v>
      </c>
      <c r="I147" s="24">
        <v>0</v>
      </c>
    </row>
    <row r="148" spans="1:9" ht="51" x14ac:dyDescent="0.2">
      <c r="A148" s="12" t="s">
        <v>254</v>
      </c>
      <c r="B148" s="41" t="s">
        <v>255</v>
      </c>
      <c r="C148" s="14">
        <f>C151+C149</f>
        <v>19221.3</v>
      </c>
      <c r="D148" s="14">
        <f>D151+D149</f>
        <v>19948.599999999999</v>
      </c>
      <c r="E148" s="64">
        <f t="shared" si="10"/>
        <v>727.29999999999927</v>
      </c>
      <c r="F148" s="14">
        <f>F151+F149</f>
        <v>20492.7</v>
      </c>
      <c r="G148" s="64">
        <f t="shared" si="11"/>
        <v>544.10000000000218</v>
      </c>
      <c r="H148" s="14">
        <f t="shared" si="13"/>
        <v>102.72750969992883</v>
      </c>
      <c r="I148" s="14">
        <f>I151+I149</f>
        <v>0</v>
      </c>
    </row>
    <row r="149" spans="1:9" ht="25.5" hidden="1" x14ac:dyDescent="0.2">
      <c r="A149" s="37" t="s">
        <v>256</v>
      </c>
      <c r="B149" s="20" t="s">
        <v>257</v>
      </c>
      <c r="C149" s="25">
        <f>C150</f>
        <v>0</v>
      </c>
      <c r="D149" s="25">
        <f>D150</f>
        <v>0</v>
      </c>
      <c r="E149" s="64">
        <f t="shared" si="10"/>
        <v>0</v>
      </c>
      <c r="F149" s="25">
        <f>F150</f>
        <v>0</v>
      </c>
      <c r="G149" s="64">
        <f t="shared" si="11"/>
        <v>0</v>
      </c>
      <c r="H149" s="25" t="e">
        <f t="shared" si="13"/>
        <v>#DIV/0!</v>
      </c>
      <c r="I149" s="25">
        <f>I150</f>
        <v>0</v>
      </c>
    </row>
    <row r="150" spans="1:9" ht="25.5" hidden="1" x14ac:dyDescent="0.2">
      <c r="A150" s="22" t="s">
        <v>258</v>
      </c>
      <c r="B150" s="28" t="s">
        <v>259</v>
      </c>
      <c r="C150" s="24">
        <v>0</v>
      </c>
      <c r="D150" s="24">
        <v>0</v>
      </c>
      <c r="E150" s="64">
        <f t="shared" si="10"/>
        <v>0</v>
      </c>
      <c r="F150" s="24">
        <v>0</v>
      </c>
      <c r="G150" s="64">
        <f t="shared" si="11"/>
        <v>0</v>
      </c>
      <c r="H150" s="24" t="e">
        <f t="shared" si="13"/>
        <v>#DIV/0!</v>
      </c>
      <c r="I150" s="24"/>
    </row>
    <row r="151" spans="1:9" ht="51" x14ac:dyDescent="0.2">
      <c r="A151" s="48" t="s">
        <v>260</v>
      </c>
      <c r="B151" s="20" t="s">
        <v>261</v>
      </c>
      <c r="C151" s="21">
        <f>C152</f>
        <v>19221.3</v>
      </c>
      <c r="D151" s="21">
        <f>D152</f>
        <v>19948.599999999999</v>
      </c>
      <c r="E151" s="64">
        <f t="shared" si="10"/>
        <v>727.29999999999927</v>
      </c>
      <c r="F151" s="21">
        <f>F152</f>
        <v>20492.7</v>
      </c>
      <c r="G151" s="64">
        <f t="shared" si="11"/>
        <v>544.10000000000218</v>
      </c>
      <c r="H151" s="21">
        <f t="shared" si="13"/>
        <v>102.72750969992883</v>
      </c>
      <c r="I151" s="21">
        <f>I152</f>
        <v>0</v>
      </c>
    </row>
    <row r="152" spans="1:9" ht="51" x14ac:dyDescent="0.2">
      <c r="A152" s="49" t="s">
        <v>262</v>
      </c>
      <c r="B152" s="50" t="s">
        <v>263</v>
      </c>
      <c r="C152" s="29">
        <v>19221.3</v>
      </c>
      <c r="D152" s="29">
        <v>19948.599999999999</v>
      </c>
      <c r="E152" s="64">
        <f t="shared" si="10"/>
        <v>727.29999999999927</v>
      </c>
      <c r="F152" s="29">
        <v>20492.7</v>
      </c>
      <c r="G152" s="64">
        <f t="shared" si="11"/>
        <v>544.10000000000218</v>
      </c>
      <c r="H152" s="29">
        <f t="shared" si="13"/>
        <v>102.72750969992883</v>
      </c>
      <c r="I152" s="29"/>
    </row>
    <row r="153" spans="1:9" x14ac:dyDescent="0.2">
      <c r="A153" s="12" t="s">
        <v>264</v>
      </c>
      <c r="B153" s="17" t="s">
        <v>265</v>
      </c>
      <c r="C153" s="14">
        <f>C154+C162</f>
        <v>32260.7</v>
      </c>
      <c r="D153" s="14">
        <f>D154+D162</f>
        <v>35316</v>
      </c>
      <c r="E153" s="64">
        <f t="shared" si="10"/>
        <v>3055.2999999999993</v>
      </c>
      <c r="F153" s="14">
        <f>F154+F162</f>
        <v>36705.700000000004</v>
      </c>
      <c r="G153" s="64">
        <f t="shared" si="11"/>
        <v>1389.7000000000044</v>
      </c>
      <c r="H153" s="14">
        <f t="shared" si="13"/>
        <v>103.93504360629744</v>
      </c>
      <c r="I153" s="14" t="e">
        <f>I154+I162</f>
        <v>#REF!</v>
      </c>
    </row>
    <row r="154" spans="1:9" s="33" customFormat="1" x14ac:dyDescent="0.2">
      <c r="A154" s="51" t="s">
        <v>266</v>
      </c>
      <c r="B154" s="52" t="s">
        <v>267</v>
      </c>
      <c r="C154" s="14">
        <f>C155+C156+C157+C158+C161</f>
        <v>32234</v>
      </c>
      <c r="D154" s="14">
        <f>D155+D156+D157+D158+D161</f>
        <v>35288.199999999997</v>
      </c>
      <c r="E154" s="64">
        <f t="shared" si="10"/>
        <v>3054.1999999999971</v>
      </c>
      <c r="F154" s="14">
        <f>F155+F156+F157+F158+F161</f>
        <v>36677.9</v>
      </c>
      <c r="G154" s="64">
        <f t="shared" si="11"/>
        <v>1389.7000000000044</v>
      </c>
      <c r="H154" s="14">
        <f t="shared" si="13"/>
        <v>103.93814362874842</v>
      </c>
      <c r="I154" s="14" t="e">
        <f>I155+I156+I157+#REF!+I160+I161</f>
        <v>#REF!</v>
      </c>
    </row>
    <row r="155" spans="1:9" ht="38.25" x14ac:dyDescent="0.2">
      <c r="A155" s="49" t="s">
        <v>268</v>
      </c>
      <c r="B155" s="50" t="s">
        <v>269</v>
      </c>
      <c r="C155" s="29">
        <v>1098.5999999999999</v>
      </c>
      <c r="D155" s="29">
        <v>1422.4</v>
      </c>
      <c r="E155" s="64">
        <f t="shared" si="10"/>
        <v>323.80000000000018</v>
      </c>
      <c r="F155" s="29">
        <v>1378.6</v>
      </c>
      <c r="G155" s="64">
        <f t="shared" si="11"/>
        <v>-43.800000000000182</v>
      </c>
      <c r="H155" s="29">
        <f t="shared" si="13"/>
        <v>96.920697412823387</v>
      </c>
      <c r="I155" s="29"/>
    </row>
    <row r="156" spans="1:9" ht="38.25" hidden="1" x14ac:dyDescent="0.2">
      <c r="A156" s="49" t="s">
        <v>270</v>
      </c>
      <c r="B156" s="50" t="s">
        <v>271</v>
      </c>
      <c r="C156" s="29">
        <v>0</v>
      </c>
      <c r="D156" s="29">
        <v>0</v>
      </c>
      <c r="E156" s="64">
        <f t="shared" si="10"/>
        <v>0</v>
      </c>
      <c r="F156" s="29">
        <v>0</v>
      </c>
      <c r="G156" s="64">
        <f t="shared" si="11"/>
        <v>0</v>
      </c>
      <c r="H156" s="29" t="e">
        <f t="shared" si="13"/>
        <v>#DIV/0!</v>
      </c>
      <c r="I156" s="29"/>
    </row>
    <row r="157" spans="1:9" ht="38.25" x14ac:dyDescent="0.2">
      <c r="A157" s="49" t="s">
        <v>272</v>
      </c>
      <c r="B157" s="50" t="s">
        <v>273</v>
      </c>
      <c r="C157" s="29">
        <v>11000</v>
      </c>
      <c r="D157" s="29">
        <v>4992.2</v>
      </c>
      <c r="E157" s="64">
        <f t="shared" si="10"/>
        <v>-6007.8</v>
      </c>
      <c r="F157" s="29">
        <v>3575.4</v>
      </c>
      <c r="G157" s="64">
        <f t="shared" si="11"/>
        <v>-1416.7999999999997</v>
      </c>
      <c r="H157" s="29">
        <f t="shared" si="13"/>
        <v>71.619726773767084</v>
      </c>
      <c r="I157" s="29"/>
    </row>
    <row r="158" spans="1:9" x14ac:dyDescent="0.2">
      <c r="A158" s="49" t="s">
        <v>274</v>
      </c>
      <c r="B158" s="50" t="s">
        <v>275</v>
      </c>
      <c r="C158" s="29">
        <f>SUM(C159:C160)</f>
        <v>19953</v>
      </c>
      <c r="D158" s="29">
        <f>SUM(D159:D160)</f>
        <v>28863.199999999997</v>
      </c>
      <c r="E158" s="64">
        <f t="shared" si="10"/>
        <v>8910.1999999999971</v>
      </c>
      <c r="F158" s="29">
        <f>F159+F160</f>
        <v>31713.5</v>
      </c>
      <c r="G158" s="64">
        <f t="shared" si="11"/>
        <v>2850.3000000000029</v>
      </c>
      <c r="H158" s="29">
        <f t="shared" si="13"/>
        <v>109.87520441253915</v>
      </c>
      <c r="I158" s="29"/>
    </row>
    <row r="159" spans="1:9" ht="38.25" x14ac:dyDescent="0.2">
      <c r="A159" s="49" t="s">
        <v>276</v>
      </c>
      <c r="B159" s="50" t="s">
        <v>277</v>
      </c>
      <c r="C159" s="29">
        <v>18400</v>
      </c>
      <c r="D159" s="29">
        <v>22833.599999999999</v>
      </c>
      <c r="E159" s="64">
        <f t="shared" si="10"/>
        <v>4433.5999999999985</v>
      </c>
      <c r="F159" s="29">
        <v>25683.9</v>
      </c>
      <c r="G159" s="64">
        <f t="shared" si="11"/>
        <v>2850.3000000000029</v>
      </c>
      <c r="H159" s="29">
        <f t="shared" si="13"/>
        <v>112.48291990750474</v>
      </c>
      <c r="I159" s="29"/>
    </row>
    <row r="160" spans="1:9" ht="38.25" x14ac:dyDescent="0.2">
      <c r="A160" s="49" t="s">
        <v>427</v>
      </c>
      <c r="B160" s="50" t="s">
        <v>501</v>
      </c>
      <c r="C160" s="29">
        <v>1553</v>
      </c>
      <c r="D160" s="29">
        <v>6029.6</v>
      </c>
      <c r="E160" s="64">
        <f t="shared" si="10"/>
        <v>4476.6000000000004</v>
      </c>
      <c r="F160" s="29">
        <v>6029.6</v>
      </c>
      <c r="G160" s="64">
        <f t="shared" si="11"/>
        <v>0</v>
      </c>
      <c r="H160" s="29">
        <f t="shared" si="13"/>
        <v>100</v>
      </c>
      <c r="I160" s="29"/>
    </row>
    <row r="161" spans="1:9" ht="58.15" customHeight="1" x14ac:dyDescent="0.2">
      <c r="A161" s="49" t="s">
        <v>278</v>
      </c>
      <c r="B161" s="50" t="s">
        <v>279</v>
      </c>
      <c r="C161" s="29">
        <v>182.4</v>
      </c>
      <c r="D161" s="29">
        <v>10.4</v>
      </c>
      <c r="E161" s="64">
        <f t="shared" si="10"/>
        <v>-172</v>
      </c>
      <c r="F161" s="29">
        <v>10.4</v>
      </c>
      <c r="G161" s="64">
        <f t="shared" si="11"/>
        <v>0</v>
      </c>
      <c r="H161" s="29">
        <f t="shared" si="13"/>
        <v>100</v>
      </c>
      <c r="I161" s="29"/>
    </row>
    <row r="162" spans="1:9" s="33" customFormat="1" x14ac:dyDescent="0.2">
      <c r="A162" s="12" t="s">
        <v>280</v>
      </c>
      <c r="B162" s="13" t="s">
        <v>281</v>
      </c>
      <c r="C162" s="42">
        <f>C163</f>
        <v>26.7</v>
      </c>
      <c r="D162" s="42">
        <f>D163</f>
        <v>27.8</v>
      </c>
      <c r="E162" s="64">
        <f t="shared" si="10"/>
        <v>1.1000000000000014</v>
      </c>
      <c r="F162" s="42">
        <f>F163</f>
        <v>27.8</v>
      </c>
      <c r="G162" s="64">
        <f t="shared" si="11"/>
        <v>0</v>
      </c>
      <c r="H162" s="42">
        <f t="shared" si="13"/>
        <v>100</v>
      </c>
      <c r="I162" s="14">
        <f>I163</f>
        <v>0</v>
      </c>
    </row>
    <row r="163" spans="1:9" s="26" customFormat="1" ht="15.6" customHeight="1" x14ac:dyDescent="0.2">
      <c r="A163" s="22" t="s">
        <v>282</v>
      </c>
      <c r="B163" s="23" t="s">
        <v>283</v>
      </c>
      <c r="C163" s="24">
        <v>26.7</v>
      </c>
      <c r="D163" s="24">
        <v>27.8</v>
      </c>
      <c r="E163" s="64">
        <f t="shared" si="10"/>
        <v>1.1000000000000014</v>
      </c>
      <c r="F163" s="24">
        <v>27.8</v>
      </c>
      <c r="G163" s="64">
        <f t="shared" si="11"/>
        <v>0</v>
      </c>
      <c r="H163" s="24">
        <f t="shared" si="13"/>
        <v>100</v>
      </c>
      <c r="I163" s="24"/>
    </row>
    <row r="164" spans="1:9" s="26" customFormat="1" ht="25.5" x14ac:dyDescent="0.2">
      <c r="A164" s="12" t="s">
        <v>284</v>
      </c>
      <c r="B164" s="13" t="s">
        <v>285</v>
      </c>
      <c r="C164" s="14">
        <f>C165+C167</f>
        <v>15337.699999999999</v>
      </c>
      <c r="D164" s="14">
        <f>D165+D167</f>
        <v>74683.3</v>
      </c>
      <c r="E164" s="64">
        <f t="shared" si="10"/>
        <v>59345.600000000006</v>
      </c>
      <c r="F164" s="14">
        <f>F165+F167</f>
        <v>89698.2</v>
      </c>
      <c r="G164" s="64">
        <f t="shared" si="11"/>
        <v>15014.899999999994</v>
      </c>
      <c r="H164" s="14">
        <f t="shared" si="13"/>
        <v>120.10476237659556</v>
      </c>
      <c r="I164" s="14">
        <f>I165+I167</f>
        <v>0</v>
      </c>
    </row>
    <row r="165" spans="1:9" s="33" customFormat="1" x14ac:dyDescent="0.2">
      <c r="A165" s="40" t="s">
        <v>286</v>
      </c>
      <c r="B165" s="41" t="s">
        <v>287</v>
      </c>
      <c r="C165" s="14">
        <f>C166</f>
        <v>13331.8</v>
      </c>
      <c r="D165" s="14">
        <f>D166</f>
        <v>15925.6</v>
      </c>
      <c r="E165" s="64">
        <f t="shared" si="10"/>
        <v>2593.8000000000011</v>
      </c>
      <c r="F165" s="14">
        <f>F166</f>
        <v>14968.3</v>
      </c>
      <c r="G165" s="64">
        <f t="shared" si="11"/>
        <v>-957.30000000000109</v>
      </c>
      <c r="H165" s="14">
        <f t="shared" si="13"/>
        <v>93.98892349424824</v>
      </c>
      <c r="I165" s="14">
        <f>I166</f>
        <v>0</v>
      </c>
    </row>
    <row r="166" spans="1:9" ht="25.5" x14ac:dyDescent="0.2">
      <c r="A166" s="22" t="s">
        <v>288</v>
      </c>
      <c r="B166" s="23" t="s">
        <v>289</v>
      </c>
      <c r="C166" s="24">
        <v>13331.8</v>
      </c>
      <c r="D166" s="24">
        <v>15925.6</v>
      </c>
      <c r="E166" s="64">
        <f t="shared" si="10"/>
        <v>2593.8000000000011</v>
      </c>
      <c r="F166" s="24">
        <v>14968.3</v>
      </c>
      <c r="G166" s="64">
        <f t="shared" si="11"/>
        <v>-957.30000000000109</v>
      </c>
      <c r="H166" s="24">
        <f t="shared" si="13"/>
        <v>93.98892349424824</v>
      </c>
      <c r="I166" s="24"/>
    </row>
    <row r="167" spans="1:9" s="33" customFormat="1" x14ac:dyDescent="0.2">
      <c r="A167" s="40" t="s">
        <v>290</v>
      </c>
      <c r="B167" s="41" t="s">
        <v>291</v>
      </c>
      <c r="C167" s="14">
        <f>C168+C170</f>
        <v>2005.9</v>
      </c>
      <c r="D167" s="14">
        <f>D168+D170</f>
        <v>58757.7</v>
      </c>
      <c r="E167" s="64">
        <f t="shared" si="10"/>
        <v>56751.799999999996</v>
      </c>
      <c r="F167" s="14">
        <f>F168+F170</f>
        <v>74729.899999999994</v>
      </c>
      <c r="G167" s="64">
        <f t="shared" si="11"/>
        <v>15972.199999999997</v>
      </c>
      <c r="H167" s="14">
        <f t="shared" si="13"/>
        <v>127.18316067511151</v>
      </c>
      <c r="I167" s="14">
        <f>I168+I170</f>
        <v>0</v>
      </c>
    </row>
    <row r="168" spans="1:9" s="26" customFormat="1" ht="25.5" x14ac:dyDescent="0.2">
      <c r="A168" s="37" t="s">
        <v>292</v>
      </c>
      <c r="B168" s="38" t="s">
        <v>293</v>
      </c>
      <c r="C168" s="25">
        <f>C169</f>
        <v>916.6</v>
      </c>
      <c r="D168" s="25">
        <f>D169</f>
        <v>916.6</v>
      </c>
      <c r="E168" s="64">
        <f t="shared" si="10"/>
        <v>0</v>
      </c>
      <c r="F168" s="25">
        <f>F169</f>
        <v>1744.7</v>
      </c>
      <c r="G168" s="64">
        <f t="shared" si="11"/>
        <v>828.1</v>
      </c>
      <c r="H168" s="25">
        <f t="shared" si="13"/>
        <v>190.34475234562512</v>
      </c>
      <c r="I168" s="25">
        <f>I169</f>
        <v>0</v>
      </c>
    </row>
    <row r="169" spans="1:9" ht="25.5" x14ac:dyDescent="0.2">
      <c r="A169" s="22" t="s">
        <v>294</v>
      </c>
      <c r="B169" s="23" t="s">
        <v>295</v>
      </c>
      <c r="C169" s="24">
        <v>916.6</v>
      </c>
      <c r="D169" s="24">
        <v>916.6</v>
      </c>
      <c r="E169" s="64">
        <f t="shared" si="10"/>
        <v>0</v>
      </c>
      <c r="F169" s="24">
        <v>1744.7</v>
      </c>
      <c r="G169" s="64">
        <f t="shared" si="11"/>
        <v>828.1</v>
      </c>
      <c r="H169" s="24">
        <f t="shared" si="13"/>
        <v>190.34475234562512</v>
      </c>
      <c r="I169" s="24"/>
    </row>
    <row r="170" spans="1:9" s="26" customFormat="1" x14ac:dyDescent="0.2">
      <c r="A170" s="37" t="s">
        <v>296</v>
      </c>
      <c r="B170" s="38" t="s">
        <v>297</v>
      </c>
      <c r="C170" s="25">
        <f>SUM(C171:C174)</f>
        <v>1089.3</v>
      </c>
      <c r="D170" s="25">
        <f>SUM(D171:D174)</f>
        <v>57841.1</v>
      </c>
      <c r="E170" s="64">
        <f t="shared" si="10"/>
        <v>56751.799999999996</v>
      </c>
      <c r="F170" s="25">
        <f>SUM(F171:F174)</f>
        <v>72985.2</v>
      </c>
      <c r="G170" s="64">
        <f t="shared" si="11"/>
        <v>15144.099999999999</v>
      </c>
      <c r="H170" s="25">
        <f t="shared" si="13"/>
        <v>126.1822475713636</v>
      </c>
      <c r="I170" s="25">
        <f>I171</f>
        <v>0</v>
      </c>
    </row>
    <row r="171" spans="1:9" ht="51" x14ac:dyDescent="0.2">
      <c r="A171" s="22" t="s">
        <v>438</v>
      </c>
      <c r="B171" s="23" t="s">
        <v>436</v>
      </c>
      <c r="C171" s="24">
        <v>0</v>
      </c>
      <c r="D171" s="24">
        <v>52980.5</v>
      </c>
      <c r="E171" s="64">
        <f t="shared" si="10"/>
        <v>52980.5</v>
      </c>
      <c r="F171" s="24">
        <v>53056.2</v>
      </c>
      <c r="G171" s="64">
        <f t="shared" si="11"/>
        <v>75.69999999999709</v>
      </c>
      <c r="H171" s="24">
        <f t="shared" si="13"/>
        <v>100.14288275875086</v>
      </c>
      <c r="I171" s="24"/>
    </row>
    <row r="172" spans="1:9" ht="55.15" customHeight="1" x14ac:dyDescent="0.2">
      <c r="A172" s="22" t="s">
        <v>439</v>
      </c>
      <c r="B172" s="23" t="s">
        <v>437</v>
      </c>
      <c r="C172" s="24">
        <v>0</v>
      </c>
      <c r="D172" s="24">
        <v>2.7</v>
      </c>
      <c r="E172" s="64">
        <f t="shared" si="10"/>
        <v>2.7</v>
      </c>
      <c r="F172" s="24">
        <v>2.7</v>
      </c>
      <c r="G172" s="64">
        <f t="shared" si="11"/>
        <v>0</v>
      </c>
      <c r="H172" s="24">
        <f t="shared" si="13"/>
        <v>100</v>
      </c>
      <c r="I172" s="24"/>
    </row>
    <row r="173" spans="1:9" ht="38.25" x14ac:dyDescent="0.2">
      <c r="A173" s="22" t="s">
        <v>442</v>
      </c>
      <c r="B173" s="23" t="s">
        <v>440</v>
      </c>
      <c r="C173" s="24">
        <v>1084.0999999999999</v>
      </c>
      <c r="D173" s="24">
        <v>2344.9</v>
      </c>
      <c r="E173" s="64">
        <f t="shared" si="10"/>
        <v>1260.8000000000002</v>
      </c>
      <c r="F173" s="24">
        <v>5372.8</v>
      </c>
      <c r="G173" s="64">
        <f t="shared" si="11"/>
        <v>3027.9</v>
      </c>
      <c r="H173" s="24">
        <f t="shared" si="13"/>
        <v>229.12704166488976</v>
      </c>
      <c r="I173" s="24"/>
    </row>
    <row r="174" spans="1:9" ht="51" x14ac:dyDescent="0.2">
      <c r="A174" s="22" t="s">
        <v>443</v>
      </c>
      <c r="B174" s="23" t="s">
        <v>441</v>
      </c>
      <c r="C174" s="24">
        <v>5.2</v>
      </c>
      <c r="D174" s="24">
        <v>2513</v>
      </c>
      <c r="E174" s="64">
        <f t="shared" si="10"/>
        <v>2507.8000000000002</v>
      </c>
      <c r="F174" s="24">
        <v>14553.5</v>
      </c>
      <c r="G174" s="64">
        <f t="shared" si="11"/>
        <v>12040.5</v>
      </c>
      <c r="H174" s="24">
        <f t="shared" si="13"/>
        <v>579.12853163549539</v>
      </c>
      <c r="I174" s="24"/>
    </row>
    <row r="175" spans="1:9" ht="13.15" customHeight="1" x14ac:dyDescent="0.2">
      <c r="A175" s="12" t="s">
        <v>298</v>
      </c>
      <c r="B175" s="17" t="s">
        <v>299</v>
      </c>
      <c r="C175" s="14">
        <f>C176+C178+C186+C191</f>
        <v>52603.099999999991</v>
      </c>
      <c r="D175" s="14">
        <f>D176+D178+D186+D191</f>
        <v>47402.1</v>
      </c>
      <c r="E175" s="64">
        <f t="shared" si="10"/>
        <v>-5200.9999999999927</v>
      </c>
      <c r="F175" s="14">
        <f>F176+F178+F186+F191</f>
        <v>44818.9</v>
      </c>
      <c r="G175" s="64">
        <f t="shared" si="11"/>
        <v>-2583.1999999999971</v>
      </c>
      <c r="H175" s="14">
        <f t="shared" si="13"/>
        <v>94.550452406117032</v>
      </c>
      <c r="I175" s="14">
        <f>I176+I178+I186</f>
        <v>0</v>
      </c>
    </row>
    <row r="176" spans="1:9" s="33" customFormat="1" x14ac:dyDescent="0.2">
      <c r="A176" s="16" t="s">
        <v>300</v>
      </c>
      <c r="B176" s="17" t="s">
        <v>301</v>
      </c>
      <c r="C176" s="14">
        <f>C177</f>
        <v>848.1</v>
      </c>
      <c r="D176" s="14">
        <f>D177</f>
        <v>848.1</v>
      </c>
      <c r="E176" s="64">
        <f t="shared" si="10"/>
        <v>0</v>
      </c>
      <c r="F176" s="14">
        <f>F177</f>
        <v>883.6</v>
      </c>
      <c r="G176" s="64">
        <f t="shared" si="11"/>
        <v>35.5</v>
      </c>
      <c r="H176" s="14">
        <f t="shared" si="13"/>
        <v>104.18582714302558</v>
      </c>
      <c r="I176" s="14">
        <f>I177</f>
        <v>0</v>
      </c>
    </row>
    <row r="177" spans="1:9" x14ac:dyDescent="0.2">
      <c r="A177" s="47" t="s">
        <v>302</v>
      </c>
      <c r="B177" s="53" t="s">
        <v>303</v>
      </c>
      <c r="C177" s="24">
        <v>848.1</v>
      </c>
      <c r="D177" s="24">
        <v>848.1</v>
      </c>
      <c r="E177" s="64">
        <f t="shared" si="10"/>
        <v>0</v>
      </c>
      <c r="F177" s="24">
        <v>883.6</v>
      </c>
      <c r="G177" s="64">
        <f t="shared" si="11"/>
        <v>35.5</v>
      </c>
      <c r="H177" s="29">
        <f t="shared" si="13"/>
        <v>104.18582714302558</v>
      </c>
      <c r="I177" s="24"/>
    </row>
    <row r="178" spans="1:9" s="33" customFormat="1" ht="51" x14ac:dyDescent="0.2">
      <c r="A178" s="16" t="s">
        <v>304</v>
      </c>
      <c r="B178" s="17" t="s">
        <v>305</v>
      </c>
      <c r="C178" s="14">
        <f>C179+C184</f>
        <v>44326.7</v>
      </c>
      <c r="D178" s="14">
        <f>D179+D184</f>
        <v>40643.9</v>
      </c>
      <c r="E178" s="64">
        <f t="shared" si="10"/>
        <v>-3682.7999999999956</v>
      </c>
      <c r="F178" s="14">
        <f>F179+F184</f>
        <v>36874.400000000001</v>
      </c>
      <c r="G178" s="64">
        <f t="shared" si="11"/>
        <v>-3769.5</v>
      </c>
      <c r="H178" s="14">
        <f t="shared" si="13"/>
        <v>90.725545530817669</v>
      </c>
      <c r="I178" s="14">
        <f>I179+I184</f>
        <v>0</v>
      </c>
    </row>
    <row r="179" spans="1:9" s="26" customFormat="1" ht="57.6" customHeight="1" x14ac:dyDescent="0.2">
      <c r="A179" s="54" t="s">
        <v>306</v>
      </c>
      <c r="B179" s="55" t="s">
        <v>307</v>
      </c>
      <c r="C179" s="25">
        <f>C181+C180</f>
        <v>44326.7</v>
      </c>
      <c r="D179" s="25">
        <f>D181+D180</f>
        <v>40509.4</v>
      </c>
      <c r="E179" s="64">
        <f t="shared" si="10"/>
        <v>-3817.2999999999956</v>
      </c>
      <c r="F179" s="25">
        <f>F181+F180</f>
        <v>36752.700000000004</v>
      </c>
      <c r="G179" s="64">
        <f t="shared" si="11"/>
        <v>-3756.6999999999971</v>
      </c>
      <c r="H179" s="25">
        <f t="shared" si="13"/>
        <v>90.726349933595657</v>
      </c>
      <c r="I179" s="25">
        <f>I182+I181</f>
        <v>0</v>
      </c>
    </row>
    <row r="180" spans="1:9" s="26" customFormat="1" ht="55.9" customHeight="1" x14ac:dyDescent="0.2">
      <c r="A180" s="47" t="s">
        <v>308</v>
      </c>
      <c r="B180" s="53" t="s">
        <v>309</v>
      </c>
      <c r="C180" s="29">
        <v>0</v>
      </c>
      <c r="D180" s="29">
        <v>918.5</v>
      </c>
      <c r="E180" s="64">
        <f t="shared" si="10"/>
        <v>918.5</v>
      </c>
      <c r="F180" s="29">
        <v>736.8</v>
      </c>
      <c r="G180" s="64">
        <f t="shared" si="11"/>
        <v>-181.70000000000005</v>
      </c>
      <c r="H180" s="29">
        <f t="shared" si="13"/>
        <v>80.217746325530754</v>
      </c>
      <c r="I180" s="29"/>
    </row>
    <row r="181" spans="1:9" ht="58.9" customHeight="1" x14ac:dyDescent="0.2">
      <c r="A181" s="47" t="s">
        <v>310</v>
      </c>
      <c r="B181" s="53" t="s">
        <v>311</v>
      </c>
      <c r="C181" s="24">
        <f>C182+C183</f>
        <v>44326.7</v>
      </c>
      <c r="D181" s="24">
        <f t="shared" ref="D181:F181" si="14">D182+D183</f>
        <v>39590.9</v>
      </c>
      <c r="E181" s="64">
        <f t="shared" si="10"/>
        <v>-4735.7999999999956</v>
      </c>
      <c r="F181" s="24">
        <f t="shared" si="14"/>
        <v>36015.9</v>
      </c>
      <c r="G181" s="64">
        <f t="shared" si="11"/>
        <v>-3575</v>
      </c>
      <c r="H181" s="24">
        <f t="shared" si="13"/>
        <v>90.970147180286375</v>
      </c>
      <c r="I181" s="24"/>
    </row>
    <row r="182" spans="1:9" ht="76.5" x14ac:dyDescent="0.2">
      <c r="A182" s="47" t="s">
        <v>312</v>
      </c>
      <c r="B182" s="53" t="s">
        <v>444</v>
      </c>
      <c r="C182" s="24">
        <v>16510.900000000001</v>
      </c>
      <c r="D182" s="24">
        <v>16510.900000000001</v>
      </c>
      <c r="E182" s="64">
        <f t="shared" si="10"/>
        <v>0</v>
      </c>
      <c r="F182" s="24">
        <v>12813.5</v>
      </c>
      <c r="G182" s="64">
        <f t="shared" si="11"/>
        <v>-3697.4000000000015</v>
      </c>
      <c r="H182" s="24">
        <f t="shared" si="13"/>
        <v>77.606308559799885</v>
      </c>
      <c r="I182" s="24"/>
    </row>
    <row r="183" spans="1:9" ht="76.5" x14ac:dyDescent="0.2">
      <c r="A183" s="47" t="s">
        <v>313</v>
      </c>
      <c r="B183" s="53" t="s">
        <v>445</v>
      </c>
      <c r="C183" s="24">
        <v>27815.8</v>
      </c>
      <c r="D183" s="24">
        <v>23080</v>
      </c>
      <c r="E183" s="64">
        <f t="shared" si="10"/>
        <v>-4735.7999999999993</v>
      </c>
      <c r="F183" s="24">
        <v>23202.400000000001</v>
      </c>
      <c r="G183" s="64">
        <f t="shared" si="11"/>
        <v>122.40000000000146</v>
      </c>
      <c r="H183" s="24">
        <f t="shared" si="13"/>
        <v>100.5303292894281</v>
      </c>
      <c r="I183" s="24"/>
    </row>
    <row r="184" spans="1:9" s="26" customFormat="1" ht="58.15" customHeight="1" x14ac:dyDescent="0.2">
      <c r="A184" s="54" t="s">
        <v>314</v>
      </c>
      <c r="B184" s="55" t="s">
        <v>315</v>
      </c>
      <c r="C184" s="25">
        <f>C185</f>
        <v>0</v>
      </c>
      <c r="D184" s="25">
        <f>D185</f>
        <v>134.5</v>
      </c>
      <c r="E184" s="64">
        <f t="shared" si="10"/>
        <v>134.5</v>
      </c>
      <c r="F184" s="25">
        <f>F185</f>
        <v>121.7</v>
      </c>
      <c r="G184" s="64">
        <f t="shared" si="11"/>
        <v>-12.799999999999997</v>
      </c>
      <c r="H184" s="25">
        <f t="shared" si="13"/>
        <v>90.483271375464696</v>
      </c>
      <c r="I184" s="25">
        <f>I185</f>
        <v>0</v>
      </c>
    </row>
    <row r="185" spans="1:9" ht="51" x14ac:dyDescent="0.2">
      <c r="A185" s="47" t="s">
        <v>316</v>
      </c>
      <c r="B185" s="53" t="s">
        <v>317</v>
      </c>
      <c r="C185" s="24">
        <v>0</v>
      </c>
      <c r="D185" s="24">
        <v>134.5</v>
      </c>
      <c r="E185" s="64">
        <f t="shared" si="10"/>
        <v>134.5</v>
      </c>
      <c r="F185" s="24">
        <v>121.7</v>
      </c>
      <c r="G185" s="64">
        <f t="shared" si="11"/>
        <v>-12.799999999999997</v>
      </c>
      <c r="H185" s="24">
        <f t="shared" si="13"/>
        <v>90.483271375464696</v>
      </c>
      <c r="I185" s="24"/>
    </row>
    <row r="186" spans="1:9" s="33" customFormat="1" ht="25.5" x14ac:dyDescent="0.2">
      <c r="A186" s="56" t="s">
        <v>318</v>
      </c>
      <c r="B186" s="57" t="s">
        <v>319</v>
      </c>
      <c r="C186" s="42">
        <f>C187+C189</f>
        <v>6439.2</v>
      </c>
      <c r="D186" s="42">
        <f>D187+D189</f>
        <v>4310</v>
      </c>
      <c r="E186" s="64">
        <f t="shared" si="10"/>
        <v>-2129.1999999999998</v>
      </c>
      <c r="F186" s="42">
        <f>F187+F189</f>
        <v>4225.8999999999996</v>
      </c>
      <c r="G186" s="64">
        <f t="shared" si="11"/>
        <v>-84.100000000000364</v>
      </c>
      <c r="H186" s="42">
        <f t="shared" si="13"/>
        <v>98.048723897911827</v>
      </c>
      <c r="I186" s="42">
        <f>I187</f>
        <v>0</v>
      </c>
    </row>
    <row r="187" spans="1:9" s="26" customFormat="1" ht="25.5" x14ac:dyDescent="0.2">
      <c r="A187" s="48" t="s">
        <v>320</v>
      </c>
      <c r="B187" s="58" t="s">
        <v>321</v>
      </c>
      <c r="C187" s="25">
        <f>C188</f>
        <v>6439.2</v>
      </c>
      <c r="D187" s="25">
        <f>D188</f>
        <v>4200</v>
      </c>
      <c r="E187" s="64">
        <f t="shared" si="10"/>
        <v>-2239.1999999999998</v>
      </c>
      <c r="F187" s="25">
        <f>F188</f>
        <v>4132.8999999999996</v>
      </c>
      <c r="G187" s="64">
        <f t="shared" si="11"/>
        <v>-67.100000000000364</v>
      </c>
      <c r="H187" s="25">
        <f t="shared" si="13"/>
        <v>98.402380952380938</v>
      </c>
      <c r="I187" s="25">
        <f>I188</f>
        <v>0</v>
      </c>
    </row>
    <row r="188" spans="1:9" ht="25.5" x14ac:dyDescent="0.2">
      <c r="A188" s="59" t="s">
        <v>322</v>
      </c>
      <c r="B188" s="53" t="s">
        <v>323</v>
      </c>
      <c r="C188" s="24">
        <v>6439.2</v>
      </c>
      <c r="D188" s="24">
        <v>4200</v>
      </c>
      <c r="E188" s="64">
        <f t="shared" si="10"/>
        <v>-2239.1999999999998</v>
      </c>
      <c r="F188" s="24">
        <v>4132.8999999999996</v>
      </c>
      <c r="G188" s="64">
        <f t="shared" si="11"/>
        <v>-67.100000000000364</v>
      </c>
      <c r="H188" s="24">
        <f t="shared" si="13"/>
        <v>98.402380952380938</v>
      </c>
      <c r="I188" s="24"/>
    </row>
    <row r="189" spans="1:9" s="26" customFormat="1" ht="42" customHeight="1" x14ac:dyDescent="0.2">
      <c r="A189" s="48" t="s">
        <v>324</v>
      </c>
      <c r="B189" s="58" t="s">
        <v>325</v>
      </c>
      <c r="C189" s="25">
        <f>C190</f>
        <v>0</v>
      </c>
      <c r="D189" s="25">
        <f>D190</f>
        <v>110</v>
      </c>
      <c r="E189" s="64">
        <f t="shared" si="10"/>
        <v>110</v>
      </c>
      <c r="F189" s="25">
        <f>F190</f>
        <v>93</v>
      </c>
      <c r="G189" s="64">
        <f t="shared" si="11"/>
        <v>-17</v>
      </c>
      <c r="H189" s="25">
        <f t="shared" si="13"/>
        <v>84.545454545454547</v>
      </c>
      <c r="I189" s="25"/>
    </row>
    <row r="190" spans="1:9" ht="28.9" customHeight="1" x14ac:dyDescent="0.2">
      <c r="A190" s="59" t="s">
        <v>326</v>
      </c>
      <c r="B190" s="53" t="s">
        <v>327</v>
      </c>
      <c r="C190" s="24">
        <v>0</v>
      </c>
      <c r="D190" s="24">
        <v>110</v>
      </c>
      <c r="E190" s="64">
        <f t="shared" si="10"/>
        <v>110</v>
      </c>
      <c r="F190" s="24">
        <v>93</v>
      </c>
      <c r="G190" s="64">
        <f t="shared" si="11"/>
        <v>-17</v>
      </c>
      <c r="H190" s="24">
        <f t="shared" si="13"/>
        <v>84.545454545454547</v>
      </c>
      <c r="I190" s="24"/>
    </row>
    <row r="191" spans="1:9" ht="51" x14ac:dyDescent="0.2">
      <c r="A191" s="56" t="s">
        <v>328</v>
      </c>
      <c r="B191" s="57" t="s">
        <v>329</v>
      </c>
      <c r="C191" s="42">
        <f>C192</f>
        <v>989.1</v>
      </c>
      <c r="D191" s="42">
        <f>D192</f>
        <v>1600.1</v>
      </c>
      <c r="E191" s="64">
        <f t="shared" si="10"/>
        <v>610.99999999999989</v>
      </c>
      <c r="F191" s="42">
        <f>F192</f>
        <v>2835</v>
      </c>
      <c r="G191" s="64">
        <f t="shared" si="11"/>
        <v>1234.9000000000001</v>
      </c>
      <c r="H191" s="42">
        <f t="shared" si="13"/>
        <v>177.17642647334543</v>
      </c>
      <c r="I191" s="24"/>
    </row>
    <row r="192" spans="1:9" s="26" customFormat="1" ht="45" customHeight="1" x14ac:dyDescent="0.2">
      <c r="A192" s="48" t="s">
        <v>330</v>
      </c>
      <c r="B192" s="55" t="s">
        <v>331</v>
      </c>
      <c r="C192" s="25">
        <f>C193</f>
        <v>989.1</v>
      </c>
      <c r="D192" s="25">
        <f>D193</f>
        <v>1600.1</v>
      </c>
      <c r="E192" s="64">
        <f t="shared" si="10"/>
        <v>610.99999999999989</v>
      </c>
      <c r="F192" s="25">
        <f>F193</f>
        <v>2835</v>
      </c>
      <c r="G192" s="64">
        <f t="shared" si="11"/>
        <v>1234.9000000000001</v>
      </c>
      <c r="H192" s="25">
        <f t="shared" si="13"/>
        <v>177.17642647334543</v>
      </c>
      <c r="I192" s="25"/>
    </row>
    <row r="193" spans="1:9" ht="56.45" customHeight="1" x14ac:dyDescent="0.2">
      <c r="A193" s="59" t="s">
        <v>332</v>
      </c>
      <c r="B193" s="53" t="s">
        <v>333</v>
      </c>
      <c r="C193" s="24">
        <v>989.1</v>
      </c>
      <c r="D193" s="24">
        <v>1600.1</v>
      </c>
      <c r="E193" s="64">
        <f t="shared" si="10"/>
        <v>610.99999999999989</v>
      </c>
      <c r="F193" s="24">
        <v>2835</v>
      </c>
      <c r="G193" s="64">
        <f t="shared" si="11"/>
        <v>1234.9000000000001</v>
      </c>
      <c r="H193" s="24">
        <f t="shared" si="13"/>
        <v>177.17642647334543</v>
      </c>
      <c r="I193" s="24"/>
    </row>
    <row r="194" spans="1:9" hidden="1" x14ac:dyDescent="0.2">
      <c r="A194" s="12" t="s">
        <v>334</v>
      </c>
      <c r="B194" s="17" t="s">
        <v>335</v>
      </c>
      <c r="C194" s="14">
        <f>C195</f>
        <v>0</v>
      </c>
      <c r="D194" s="14">
        <f>D195</f>
        <v>0</v>
      </c>
      <c r="E194" s="64">
        <f t="shared" si="10"/>
        <v>0</v>
      </c>
      <c r="F194" s="14">
        <f>F195</f>
        <v>0</v>
      </c>
      <c r="G194" s="64">
        <f t="shared" si="11"/>
        <v>0</v>
      </c>
      <c r="H194" s="14" t="e">
        <f t="shared" si="13"/>
        <v>#DIV/0!</v>
      </c>
      <c r="I194" s="14">
        <f>I195</f>
        <v>0</v>
      </c>
    </row>
    <row r="195" spans="1:9" s="33" customFormat="1" ht="25.5" hidden="1" x14ac:dyDescent="0.2">
      <c r="A195" s="16" t="s">
        <v>336</v>
      </c>
      <c r="B195" s="17" t="s">
        <v>337</v>
      </c>
      <c r="C195" s="14">
        <f>C196</f>
        <v>0</v>
      </c>
      <c r="D195" s="14">
        <f>D196</f>
        <v>0</v>
      </c>
      <c r="E195" s="64">
        <f t="shared" si="10"/>
        <v>0</v>
      </c>
      <c r="F195" s="14">
        <f>F196</f>
        <v>0</v>
      </c>
      <c r="G195" s="64">
        <f t="shared" si="11"/>
        <v>0</v>
      </c>
      <c r="H195" s="14" t="e">
        <f t="shared" si="13"/>
        <v>#DIV/0!</v>
      </c>
      <c r="I195" s="14">
        <f>I196</f>
        <v>0</v>
      </c>
    </row>
    <row r="196" spans="1:9" ht="25.5" hidden="1" x14ac:dyDescent="0.2">
      <c r="A196" s="47" t="s">
        <v>338</v>
      </c>
      <c r="B196" s="43" t="s">
        <v>339</v>
      </c>
      <c r="C196" s="24">
        <v>0</v>
      </c>
      <c r="D196" s="24">
        <v>0</v>
      </c>
      <c r="E196" s="64">
        <f t="shared" si="10"/>
        <v>0</v>
      </c>
      <c r="F196" s="24">
        <v>0</v>
      </c>
      <c r="G196" s="64">
        <f t="shared" si="11"/>
        <v>0</v>
      </c>
      <c r="H196" s="24" t="e">
        <f t="shared" si="13"/>
        <v>#DIV/0!</v>
      </c>
      <c r="I196" s="24"/>
    </row>
    <row r="197" spans="1:9" x14ac:dyDescent="0.2">
      <c r="A197" s="12" t="s">
        <v>340</v>
      </c>
      <c r="B197" s="17" t="s">
        <v>341</v>
      </c>
      <c r="C197" s="14">
        <f>C198+C268+C287+C270+C275</f>
        <v>8407.9</v>
      </c>
      <c r="D197" s="14">
        <f>D198+D268+D287+D270+D275+D264</f>
        <v>13957.5</v>
      </c>
      <c r="E197" s="64">
        <f t="shared" si="10"/>
        <v>5549.6</v>
      </c>
      <c r="F197" s="14">
        <f>F198+F268+F287+F270+F275+F264</f>
        <v>15489.2</v>
      </c>
      <c r="G197" s="64">
        <f t="shared" si="11"/>
        <v>1531.7000000000007</v>
      </c>
      <c r="H197" s="14">
        <f t="shared" si="13"/>
        <v>110.97402830019702</v>
      </c>
      <c r="I197" s="14" t="e">
        <f>I198+I204+I205+#REF!+I212+#REF!+I230+I247+#REF!+I250+I287+I290+#REF!+#REF!+#REF!</f>
        <v>#REF!</v>
      </c>
    </row>
    <row r="198" spans="1:9" s="33" customFormat="1" ht="25.5" x14ac:dyDescent="0.2">
      <c r="A198" s="12" t="s">
        <v>547</v>
      </c>
      <c r="B198" s="57" t="s">
        <v>502</v>
      </c>
      <c r="C198" s="42">
        <f>C199+C204+C212+C217+C229+C249+C247+C258</f>
        <v>1888.3</v>
      </c>
      <c r="D198" s="42">
        <f>D199+D204+D212+D217+D229+D247+D258+D249+D225+D227+D234+D240+D242</f>
        <v>1891.1000000000001</v>
      </c>
      <c r="E198" s="64">
        <f t="shared" si="10"/>
        <v>2.8000000000001819</v>
      </c>
      <c r="F198" s="42">
        <f>F199+F204+F212+F217+F223+F229+F247+F258+F249+F225+F227+F234+F240+F242</f>
        <v>2075.8000000000002</v>
      </c>
      <c r="G198" s="64">
        <f t="shared" si="11"/>
        <v>184.70000000000005</v>
      </c>
      <c r="H198" s="42">
        <f t="shared" si="13"/>
        <v>109.76680239014331</v>
      </c>
      <c r="I198" s="42">
        <f>I199+I200</f>
        <v>0</v>
      </c>
    </row>
    <row r="199" spans="1:9" ht="38.25" x14ac:dyDescent="0.2">
      <c r="A199" s="37" t="s">
        <v>525</v>
      </c>
      <c r="B199" s="58" t="s">
        <v>503</v>
      </c>
      <c r="C199" s="21">
        <f>C200</f>
        <v>100</v>
      </c>
      <c r="D199" s="21">
        <f>D200</f>
        <v>72.5</v>
      </c>
      <c r="E199" s="64">
        <f t="shared" si="10"/>
        <v>-27.5</v>
      </c>
      <c r="F199" s="21">
        <f>F200</f>
        <v>28.3</v>
      </c>
      <c r="G199" s="64">
        <f t="shared" si="11"/>
        <v>-44.2</v>
      </c>
      <c r="H199" s="21">
        <f t="shared" si="13"/>
        <v>39.03448275862069</v>
      </c>
      <c r="I199" s="21"/>
    </row>
    <row r="200" spans="1:9" ht="51" x14ac:dyDescent="0.2">
      <c r="A200" s="22" t="s">
        <v>526</v>
      </c>
      <c r="B200" s="53" t="s">
        <v>504</v>
      </c>
      <c r="C200" s="29">
        <v>100</v>
      </c>
      <c r="D200" s="29">
        <f>D201++D202+D203</f>
        <v>72.5</v>
      </c>
      <c r="E200" s="64">
        <f t="shared" si="10"/>
        <v>-27.5</v>
      </c>
      <c r="F200" s="29">
        <f>F201++F202+F203</f>
        <v>28.3</v>
      </c>
      <c r="G200" s="64">
        <f t="shared" si="11"/>
        <v>-44.2</v>
      </c>
      <c r="H200" s="29">
        <f t="shared" si="13"/>
        <v>39.03448275862069</v>
      </c>
      <c r="I200" s="29"/>
    </row>
    <row r="201" spans="1:9" ht="76.5" x14ac:dyDescent="0.2">
      <c r="A201" s="22" t="s">
        <v>617</v>
      </c>
      <c r="B201" s="53" t="s">
        <v>616</v>
      </c>
      <c r="C201" s="29"/>
      <c r="D201" s="29">
        <v>50</v>
      </c>
      <c r="E201" s="64">
        <f t="shared" si="10"/>
        <v>50</v>
      </c>
      <c r="F201" s="29">
        <v>15.3</v>
      </c>
      <c r="G201" s="64">
        <f t="shared" si="11"/>
        <v>-34.700000000000003</v>
      </c>
      <c r="H201" s="29">
        <f t="shared" si="13"/>
        <v>30.599999999999998</v>
      </c>
      <c r="I201" s="29"/>
    </row>
    <row r="202" spans="1:9" ht="63.75" x14ac:dyDescent="0.2">
      <c r="A202" s="22" t="s">
        <v>649</v>
      </c>
      <c r="B202" s="53" t="s">
        <v>648</v>
      </c>
      <c r="C202" s="29"/>
      <c r="D202" s="29">
        <v>20</v>
      </c>
      <c r="E202" s="64">
        <f t="shared" si="10"/>
        <v>20</v>
      </c>
      <c r="F202" s="29">
        <v>10</v>
      </c>
      <c r="G202" s="64">
        <f t="shared" si="11"/>
        <v>-10</v>
      </c>
      <c r="H202" s="29">
        <f t="shared" si="13"/>
        <v>50</v>
      </c>
      <c r="I202" s="29"/>
    </row>
    <row r="203" spans="1:9" ht="51" x14ac:dyDescent="0.2">
      <c r="A203" s="22" t="s">
        <v>694</v>
      </c>
      <c r="B203" s="53" t="s">
        <v>693</v>
      </c>
      <c r="C203" s="29"/>
      <c r="D203" s="29">
        <v>2.5</v>
      </c>
      <c r="E203" s="64">
        <f t="shared" si="10"/>
        <v>2.5</v>
      </c>
      <c r="F203" s="29">
        <v>3</v>
      </c>
      <c r="G203" s="64">
        <f t="shared" si="11"/>
        <v>0.5</v>
      </c>
      <c r="H203" s="29">
        <f t="shared" si="13"/>
        <v>120</v>
      </c>
      <c r="I203" s="29"/>
    </row>
    <row r="204" spans="1:9" s="33" customFormat="1" ht="51" x14ac:dyDescent="0.2">
      <c r="A204" s="37" t="s">
        <v>527</v>
      </c>
      <c r="B204" s="58" t="s">
        <v>505</v>
      </c>
      <c r="C204" s="21">
        <f>C205</f>
        <v>88</v>
      </c>
      <c r="D204" s="21">
        <f>D205</f>
        <v>521</v>
      </c>
      <c r="E204" s="64">
        <f t="shared" si="10"/>
        <v>433</v>
      </c>
      <c r="F204" s="21">
        <f>F205</f>
        <v>486.7</v>
      </c>
      <c r="G204" s="64">
        <f t="shared" si="11"/>
        <v>-34.300000000000011</v>
      </c>
      <c r="H204" s="21">
        <f t="shared" si="13"/>
        <v>93.416506717850297</v>
      </c>
      <c r="I204" s="21"/>
    </row>
    <row r="205" spans="1:9" s="65" customFormat="1" ht="63.75" x14ac:dyDescent="0.2">
      <c r="A205" s="35" t="s">
        <v>528</v>
      </c>
      <c r="B205" s="66" t="s">
        <v>506</v>
      </c>
      <c r="C205" s="29">
        <v>88</v>
      </c>
      <c r="D205" s="29">
        <f>SUM(D206:D211)</f>
        <v>521</v>
      </c>
      <c r="E205" s="64">
        <f t="shared" si="10"/>
        <v>433</v>
      </c>
      <c r="F205" s="29">
        <f>F207+F208+F209+F210+F211+F206</f>
        <v>486.7</v>
      </c>
      <c r="G205" s="64">
        <f t="shared" si="11"/>
        <v>-34.300000000000011</v>
      </c>
      <c r="H205" s="29">
        <f t="shared" si="13"/>
        <v>93.416506717850297</v>
      </c>
      <c r="I205" s="29" t="e">
        <f>#REF!+#REF!</f>
        <v>#REF!</v>
      </c>
    </row>
    <row r="206" spans="1:9" s="65" customFormat="1" ht="102" x14ac:dyDescent="0.2">
      <c r="A206" s="35" t="s">
        <v>696</v>
      </c>
      <c r="B206" s="66" t="s">
        <v>695</v>
      </c>
      <c r="C206" s="29"/>
      <c r="D206" s="29">
        <v>6</v>
      </c>
      <c r="E206" s="64">
        <f t="shared" si="10"/>
        <v>6</v>
      </c>
      <c r="F206" s="29">
        <v>8</v>
      </c>
      <c r="G206" s="64"/>
      <c r="H206" s="29">
        <f t="shared" si="13"/>
        <v>133.33333333333331</v>
      </c>
      <c r="I206" s="29"/>
    </row>
    <row r="207" spans="1:9" s="65" customFormat="1" ht="89.25" x14ac:dyDescent="0.2">
      <c r="A207" s="35" t="s">
        <v>622</v>
      </c>
      <c r="B207" s="66" t="s">
        <v>618</v>
      </c>
      <c r="C207" s="29"/>
      <c r="D207" s="29">
        <v>45</v>
      </c>
      <c r="E207" s="64">
        <f t="shared" si="10"/>
        <v>45</v>
      </c>
      <c r="F207" s="29">
        <v>47.3</v>
      </c>
      <c r="G207" s="64">
        <f t="shared" si="11"/>
        <v>2.2999999999999972</v>
      </c>
      <c r="H207" s="29">
        <f t="shared" si="13"/>
        <v>105.11111111111111</v>
      </c>
      <c r="I207" s="29"/>
    </row>
    <row r="208" spans="1:9" s="65" customFormat="1" ht="89.25" x14ac:dyDescent="0.2">
      <c r="A208" s="35" t="s">
        <v>651</v>
      </c>
      <c r="B208" s="66" t="s">
        <v>650</v>
      </c>
      <c r="C208" s="29"/>
      <c r="D208" s="29">
        <v>1</v>
      </c>
      <c r="E208" s="64">
        <f t="shared" si="10"/>
        <v>1</v>
      </c>
      <c r="F208" s="29">
        <v>0.2</v>
      </c>
      <c r="G208" s="64">
        <f t="shared" si="11"/>
        <v>-0.8</v>
      </c>
      <c r="H208" s="29">
        <f t="shared" si="13"/>
        <v>20</v>
      </c>
      <c r="I208" s="29"/>
    </row>
    <row r="209" spans="1:9" s="65" customFormat="1" ht="110.45" customHeight="1" x14ac:dyDescent="0.2">
      <c r="A209" s="35" t="s">
        <v>623</v>
      </c>
      <c r="B209" s="66" t="s">
        <v>619</v>
      </c>
      <c r="C209" s="29"/>
      <c r="D209" s="29">
        <v>20</v>
      </c>
      <c r="E209" s="64">
        <f t="shared" ref="E209:E288" si="15">D209-C209</f>
        <v>20</v>
      </c>
      <c r="F209" s="29">
        <v>22</v>
      </c>
      <c r="G209" s="64">
        <f t="shared" ref="G209:G288" si="16">F209-D209</f>
        <v>2</v>
      </c>
      <c r="H209" s="29">
        <f t="shared" ref="H209:H275" si="17">F209/D209*100</f>
        <v>110.00000000000001</v>
      </c>
      <c r="I209" s="29"/>
    </row>
    <row r="210" spans="1:9" s="65" customFormat="1" ht="63.75" x14ac:dyDescent="0.2">
      <c r="A210" s="35" t="s">
        <v>624</v>
      </c>
      <c r="B210" s="66" t="s">
        <v>620</v>
      </c>
      <c r="C210" s="29"/>
      <c r="D210" s="29">
        <v>415</v>
      </c>
      <c r="E210" s="64">
        <f t="shared" si="15"/>
        <v>415</v>
      </c>
      <c r="F210" s="29">
        <v>392.3</v>
      </c>
      <c r="G210" s="64">
        <f t="shared" si="16"/>
        <v>-22.699999999999989</v>
      </c>
      <c r="H210" s="29">
        <f t="shared" si="17"/>
        <v>94.53012048192771</v>
      </c>
      <c r="I210" s="29"/>
    </row>
    <row r="211" spans="1:9" s="65" customFormat="1" ht="63.75" x14ac:dyDescent="0.2">
      <c r="A211" s="35" t="s">
        <v>625</v>
      </c>
      <c r="B211" s="66" t="s">
        <v>621</v>
      </c>
      <c r="C211" s="29"/>
      <c r="D211" s="29">
        <v>34</v>
      </c>
      <c r="E211" s="64">
        <f t="shared" si="15"/>
        <v>34</v>
      </c>
      <c r="F211" s="29">
        <v>16.899999999999999</v>
      </c>
      <c r="G211" s="64">
        <f t="shared" si="16"/>
        <v>-17.100000000000001</v>
      </c>
      <c r="H211" s="29">
        <f t="shared" si="17"/>
        <v>49.705882352941174</v>
      </c>
      <c r="I211" s="29"/>
    </row>
    <row r="212" spans="1:9" s="33" customFormat="1" ht="38.25" x14ac:dyDescent="0.2">
      <c r="A212" s="37" t="s">
        <v>529</v>
      </c>
      <c r="B212" s="58" t="s">
        <v>507</v>
      </c>
      <c r="C212" s="21">
        <f>C213</f>
        <v>30</v>
      </c>
      <c r="D212" s="21">
        <f>D213+D216</f>
        <v>172.5</v>
      </c>
      <c r="E212" s="64">
        <f t="shared" si="15"/>
        <v>142.5</v>
      </c>
      <c r="F212" s="21">
        <f>F213+F216</f>
        <v>123.2</v>
      </c>
      <c r="G212" s="64">
        <f t="shared" si="16"/>
        <v>-49.3</v>
      </c>
      <c r="H212" s="21">
        <f t="shared" si="17"/>
        <v>71.420289855072454</v>
      </c>
      <c r="I212" s="21" t="e">
        <f>I213+#REF!+I217+I218+I229+#REF!</f>
        <v>#REF!</v>
      </c>
    </row>
    <row r="213" spans="1:9" ht="51" x14ac:dyDescent="0.2">
      <c r="A213" s="22" t="s">
        <v>542</v>
      </c>
      <c r="B213" s="60" t="s">
        <v>508</v>
      </c>
      <c r="C213" s="29">
        <v>30</v>
      </c>
      <c r="D213" s="29">
        <f>D214+D215</f>
        <v>12.5</v>
      </c>
      <c r="E213" s="64">
        <f t="shared" si="15"/>
        <v>-17.5</v>
      </c>
      <c r="F213" s="29">
        <f>F214+F215</f>
        <v>15.5</v>
      </c>
      <c r="G213" s="64">
        <f t="shared" si="16"/>
        <v>3</v>
      </c>
      <c r="H213" s="29">
        <f t="shared" si="17"/>
        <v>124</v>
      </c>
      <c r="I213" s="29"/>
    </row>
    <row r="214" spans="1:9" ht="56.45" customHeight="1" x14ac:dyDescent="0.2">
      <c r="A214" s="22" t="s">
        <v>627</v>
      </c>
      <c r="B214" s="60" t="s">
        <v>626</v>
      </c>
      <c r="C214" s="29"/>
      <c r="D214" s="29">
        <v>2.5</v>
      </c>
      <c r="E214" s="64">
        <f t="shared" si="15"/>
        <v>2.5</v>
      </c>
      <c r="F214" s="29">
        <v>1.9</v>
      </c>
      <c r="G214" s="64">
        <f t="shared" si="16"/>
        <v>-0.60000000000000009</v>
      </c>
      <c r="H214" s="29">
        <f t="shared" si="17"/>
        <v>76</v>
      </c>
      <c r="I214" s="29"/>
    </row>
    <row r="215" spans="1:9" ht="51" x14ac:dyDescent="0.2">
      <c r="A215" s="22" t="s">
        <v>653</v>
      </c>
      <c r="B215" s="60" t="s">
        <v>652</v>
      </c>
      <c r="C215" s="29"/>
      <c r="D215" s="29">
        <v>10</v>
      </c>
      <c r="E215" s="64">
        <f t="shared" si="15"/>
        <v>10</v>
      </c>
      <c r="F215" s="29">
        <v>13.6</v>
      </c>
      <c r="G215" s="64">
        <f t="shared" si="16"/>
        <v>3.5999999999999996</v>
      </c>
      <c r="H215" s="29">
        <f t="shared" si="17"/>
        <v>136</v>
      </c>
      <c r="I215" s="29"/>
    </row>
    <row r="216" spans="1:9" ht="43.9" customHeight="1" x14ac:dyDescent="0.2">
      <c r="A216" s="22" t="s">
        <v>558</v>
      </c>
      <c r="B216" s="60" t="s">
        <v>557</v>
      </c>
      <c r="C216" s="29">
        <v>0</v>
      </c>
      <c r="D216" s="29">
        <v>160</v>
      </c>
      <c r="E216" s="64">
        <f t="shared" si="15"/>
        <v>160</v>
      </c>
      <c r="F216" s="29">
        <v>107.7</v>
      </c>
      <c r="G216" s="64">
        <f t="shared" si="16"/>
        <v>-52.3</v>
      </c>
      <c r="H216" s="29">
        <f t="shared" si="17"/>
        <v>67.3125</v>
      </c>
      <c r="I216" s="29"/>
    </row>
    <row r="217" spans="1:9" ht="42.6" customHeight="1" x14ac:dyDescent="0.2">
      <c r="A217" s="37" t="s">
        <v>530</v>
      </c>
      <c r="B217" s="58" t="s">
        <v>509</v>
      </c>
      <c r="C217" s="21">
        <f>C218</f>
        <v>150</v>
      </c>
      <c r="D217" s="21">
        <f>D218+D222</f>
        <v>78.8</v>
      </c>
      <c r="E217" s="64">
        <f t="shared" si="15"/>
        <v>-71.2</v>
      </c>
      <c r="F217" s="21">
        <f>F218+F222</f>
        <v>194.2</v>
      </c>
      <c r="G217" s="64">
        <f t="shared" si="16"/>
        <v>115.39999999999999</v>
      </c>
      <c r="H217" s="21">
        <f t="shared" si="17"/>
        <v>246.44670050761422</v>
      </c>
      <c r="I217" s="21"/>
    </row>
    <row r="218" spans="1:9" ht="51" x14ac:dyDescent="0.2">
      <c r="A218" s="22" t="s">
        <v>543</v>
      </c>
      <c r="B218" s="60" t="s">
        <v>510</v>
      </c>
      <c r="C218" s="29">
        <v>150</v>
      </c>
      <c r="D218" s="29">
        <f>D219+D220</f>
        <v>33.799999999999997</v>
      </c>
      <c r="E218" s="64">
        <f t="shared" si="15"/>
        <v>-116.2</v>
      </c>
      <c r="F218" s="29">
        <f>F219+F220+F221</f>
        <v>64.2</v>
      </c>
      <c r="G218" s="64">
        <f t="shared" si="16"/>
        <v>30.400000000000006</v>
      </c>
      <c r="H218" s="29">
        <f t="shared" si="17"/>
        <v>189.94082840236689</v>
      </c>
      <c r="I218" s="29" t="e">
        <f>#REF!</f>
        <v>#REF!</v>
      </c>
    </row>
    <row r="219" spans="1:9" ht="76.5" x14ac:dyDescent="0.2">
      <c r="A219" s="72" t="s">
        <v>655</v>
      </c>
      <c r="B219" s="71" t="s">
        <v>654</v>
      </c>
      <c r="C219" s="29"/>
      <c r="D219" s="29">
        <v>30</v>
      </c>
      <c r="E219" s="64">
        <f t="shared" si="15"/>
        <v>30</v>
      </c>
      <c r="F219" s="29">
        <v>30</v>
      </c>
      <c r="G219" s="64">
        <f t="shared" si="16"/>
        <v>0</v>
      </c>
      <c r="H219" s="29">
        <f t="shared" si="17"/>
        <v>100</v>
      </c>
      <c r="I219" s="29"/>
    </row>
    <row r="220" spans="1:9" ht="76.5" x14ac:dyDescent="0.2">
      <c r="A220" s="72" t="s">
        <v>657</v>
      </c>
      <c r="B220" s="71" t="s">
        <v>656</v>
      </c>
      <c r="C220" s="29"/>
      <c r="D220" s="29">
        <v>3.8</v>
      </c>
      <c r="E220" s="64">
        <f t="shared" si="15"/>
        <v>3.8</v>
      </c>
      <c r="F220" s="29">
        <v>3.7</v>
      </c>
      <c r="G220" s="64">
        <f t="shared" si="16"/>
        <v>-9.9999999999999645E-2</v>
      </c>
      <c r="H220" s="29">
        <f t="shared" si="17"/>
        <v>97.368421052631589</v>
      </c>
      <c r="I220" s="29"/>
    </row>
    <row r="221" spans="1:9" ht="63.75" x14ac:dyDescent="0.2">
      <c r="A221" s="72" t="s">
        <v>736</v>
      </c>
      <c r="B221" s="71" t="s">
        <v>742</v>
      </c>
      <c r="C221" s="29"/>
      <c r="D221" s="29">
        <v>0</v>
      </c>
      <c r="E221" s="64">
        <f t="shared" si="15"/>
        <v>0</v>
      </c>
      <c r="F221" s="29">
        <v>30.5</v>
      </c>
      <c r="G221" s="64">
        <f t="shared" si="16"/>
        <v>30.5</v>
      </c>
      <c r="H221" s="29"/>
      <c r="I221" s="29"/>
    </row>
    <row r="222" spans="1:9" ht="51" x14ac:dyDescent="0.2">
      <c r="A222" s="22" t="s">
        <v>599</v>
      </c>
      <c r="B222" s="60" t="s">
        <v>598</v>
      </c>
      <c r="C222" s="29"/>
      <c r="D222" s="29">
        <v>45</v>
      </c>
      <c r="E222" s="64">
        <f t="shared" si="15"/>
        <v>45</v>
      </c>
      <c r="F222" s="29">
        <v>130</v>
      </c>
      <c r="G222" s="64">
        <f t="shared" si="16"/>
        <v>85</v>
      </c>
      <c r="H222" s="29">
        <f t="shared" si="17"/>
        <v>288.88888888888886</v>
      </c>
      <c r="I222" s="29"/>
    </row>
    <row r="223" spans="1:9" ht="38.25" x14ac:dyDescent="0.2">
      <c r="A223" s="19" t="s">
        <v>741</v>
      </c>
      <c r="B223" s="58" t="s">
        <v>744</v>
      </c>
      <c r="C223" s="21">
        <v>0</v>
      </c>
      <c r="D223" s="21">
        <v>0</v>
      </c>
      <c r="E223" s="78">
        <f t="shared" si="15"/>
        <v>0</v>
      </c>
      <c r="F223" s="21">
        <f>F224</f>
        <v>1</v>
      </c>
      <c r="G223" s="78"/>
      <c r="H223" s="21"/>
      <c r="I223" s="29"/>
    </row>
    <row r="224" spans="1:9" ht="51" x14ac:dyDescent="0.2">
      <c r="A224" s="22" t="s">
        <v>737</v>
      </c>
      <c r="B224" s="60" t="s">
        <v>743</v>
      </c>
      <c r="C224" s="29">
        <v>0</v>
      </c>
      <c r="D224" s="29">
        <v>0</v>
      </c>
      <c r="E224" s="64">
        <f t="shared" si="15"/>
        <v>0</v>
      </c>
      <c r="F224" s="29">
        <v>1</v>
      </c>
      <c r="G224" s="64"/>
      <c r="H224" s="29"/>
      <c r="I224" s="29"/>
    </row>
    <row r="225" spans="1:9" ht="38.25" x14ac:dyDescent="0.2">
      <c r="A225" s="19" t="s">
        <v>677</v>
      </c>
      <c r="B225" s="58" t="s">
        <v>676</v>
      </c>
      <c r="C225" s="21">
        <v>0</v>
      </c>
      <c r="D225" s="21">
        <f>D226</f>
        <v>1.5</v>
      </c>
      <c r="E225" s="78">
        <f t="shared" si="15"/>
        <v>1.5</v>
      </c>
      <c r="F225" s="21">
        <f>F226</f>
        <v>3</v>
      </c>
      <c r="G225" s="78">
        <f t="shared" si="16"/>
        <v>1.5</v>
      </c>
      <c r="H225" s="21">
        <f t="shared" si="17"/>
        <v>200</v>
      </c>
      <c r="I225" s="29"/>
    </row>
    <row r="226" spans="1:9" ht="63.75" x14ac:dyDescent="0.2">
      <c r="A226" s="22" t="s">
        <v>692</v>
      </c>
      <c r="B226" s="60" t="s">
        <v>658</v>
      </c>
      <c r="C226" s="29">
        <v>0</v>
      </c>
      <c r="D226" s="29">
        <v>1.5</v>
      </c>
      <c r="E226" s="64">
        <f t="shared" si="15"/>
        <v>1.5</v>
      </c>
      <c r="F226" s="29">
        <v>3</v>
      </c>
      <c r="G226" s="64">
        <f t="shared" si="16"/>
        <v>1.5</v>
      </c>
      <c r="H226" s="29">
        <f t="shared" si="17"/>
        <v>200</v>
      </c>
      <c r="I226" s="29"/>
    </row>
    <row r="227" spans="1:9" ht="38.25" x14ac:dyDescent="0.2">
      <c r="A227" s="37" t="s">
        <v>592</v>
      </c>
      <c r="B227" s="58" t="s">
        <v>590</v>
      </c>
      <c r="C227" s="21">
        <f>C228</f>
        <v>0</v>
      </c>
      <c r="D227" s="21">
        <f>D228</f>
        <v>5</v>
      </c>
      <c r="E227" s="64">
        <f t="shared" si="15"/>
        <v>5</v>
      </c>
      <c r="F227" s="21">
        <f>F228</f>
        <v>9</v>
      </c>
      <c r="G227" s="64">
        <f t="shared" si="16"/>
        <v>4</v>
      </c>
      <c r="H227" s="21">
        <f t="shared" si="17"/>
        <v>180</v>
      </c>
      <c r="I227" s="21"/>
    </row>
    <row r="228" spans="1:9" ht="38.25" x14ac:dyDescent="0.2">
      <c r="A228" s="22" t="s">
        <v>593</v>
      </c>
      <c r="B228" s="60" t="s">
        <v>591</v>
      </c>
      <c r="C228" s="29">
        <v>0</v>
      </c>
      <c r="D228" s="29">
        <v>5</v>
      </c>
      <c r="E228" s="64">
        <f t="shared" si="15"/>
        <v>5</v>
      </c>
      <c r="F228" s="29">
        <v>9</v>
      </c>
      <c r="G228" s="64">
        <f t="shared" si="16"/>
        <v>4</v>
      </c>
      <c r="H228" s="29">
        <f t="shared" si="17"/>
        <v>180</v>
      </c>
      <c r="I228" s="29"/>
    </row>
    <row r="229" spans="1:9" ht="51" x14ac:dyDescent="0.2">
      <c r="A229" s="37" t="s">
        <v>544</v>
      </c>
      <c r="B229" s="58" t="s">
        <v>511</v>
      </c>
      <c r="C229" s="21">
        <f>C230</f>
        <v>613.5</v>
      </c>
      <c r="D229" s="21">
        <f t="shared" ref="D229:F229" si="18">D230</f>
        <v>6.1</v>
      </c>
      <c r="E229" s="64">
        <f t="shared" si="15"/>
        <v>-607.4</v>
      </c>
      <c r="F229" s="21">
        <f t="shared" si="18"/>
        <v>66.600000000000009</v>
      </c>
      <c r="G229" s="64">
        <f t="shared" si="16"/>
        <v>60.500000000000007</v>
      </c>
      <c r="H229" s="21">
        <f t="shared" si="17"/>
        <v>1091.8032786885249</v>
      </c>
      <c r="I229" s="21" t="e">
        <f>#REF!</f>
        <v>#REF!</v>
      </c>
    </row>
    <row r="230" spans="1:9" s="33" customFormat="1" ht="63.75" x14ac:dyDescent="0.2">
      <c r="A230" s="22" t="s">
        <v>531</v>
      </c>
      <c r="B230" s="60" t="s">
        <v>512</v>
      </c>
      <c r="C230" s="29">
        <v>613.5</v>
      </c>
      <c r="D230" s="29">
        <f>D232+D233</f>
        <v>6.1</v>
      </c>
      <c r="E230" s="64">
        <f t="shared" si="15"/>
        <v>-607.4</v>
      </c>
      <c r="F230" s="29">
        <f>F232+F233</f>
        <v>66.600000000000009</v>
      </c>
      <c r="G230" s="64">
        <f t="shared" si="16"/>
        <v>60.500000000000007</v>
      </c>
      <c r="H230" s="29">
        <f t="shared" si="17"/>
        <v>1091.8032786885249</v>
      </c>
      <c r="I230" s="29">
        <v>0</v>
      </c>
    </row>
    <row r="231" spans="1:9" s="33" customFormat="1" ht="76.5" hidden="1" x14ac:dyDescent="0.2">
      <c r="A231" s="22" t="s">
        <v>661</v>
      </c>
      <c r="B231" s="60" t="s">
        <v>659</v>
      </c>
      <c r="C231" s="29"/>
      <c r="D231" s="29"/>
      <c r="E231" s="64">
        <f t="shared" si="15"/>
        <v>0</v>
      </c>
      <c r="F231" s="29">
        <v>0</v>
      </c>
      <c r="G231" s="64">
        <f t="shared" si="16"/>
        <v>0</v>
      </c>
      <c r="H231" s="29"/>
      <c r="I231" s="29"/>
    </row>
    <row r="232" spans="1:9" s="33" customFormat="1" ht="76.5" x14ac:dyDescent="0.2">
      <c r="A232" s="22" t="s">
        <v>698</v>
      </c>
      <c r="B232" s="60" t="s">
        <v>697</v>
      </c>
      <c r="C232" s="29"/>
      <c r="D232" s="29">
        <v>1.1000000000000001</v>
      </c>
      <c r="E232" s="64"/>
      <c r="F232" s="29">
        <v>0.7</v>
      </c>
      <c r="G232" s="64"/>
      <c r="H232" s="29">
        <f t="shared" si="17"/>
        <v>63.636363636363626</v>
      </c>
      <c r="I232" s="29"/>
    </row>
    <row r="233" spans="1:9" s="33" customFormat="1" ht="38.25" x14ac:dyDescent="0.2">
      <c r="A233" s="22" t="s">
        <v>662</v>
      </c>
      <c r="B233" s="60" t="s">
        <v>660</v>
      </c>
      <c r="C233" s="29"/>
      <c r="D233" s="29">
        <v>5</v>
      </c>
      <c r="E233" s="64">
        <f t="shared" si="15"/>
        <v>5</v>
      </c>
      <c r="F233" s="29">
        <v>65.900000000000006</v>
      </c>
      <c r="G233" s="64">
        <f t="shared" si="16"/>
        <v>60.900000000000006</v>
      </c>
      <c r="H233" s="29">
        <f t="shared" si="17"/>
        <v>1318.0000000000002</v>
      </c>
      <c r="I233" s="29"/>
    </row>
    <row r="234" spans="1:9" s="33" customFormat="1" ht="43.9" customHeight="1" x14ac:dyDescent="0.2">
      <c r="A234" s="37" t="s">
        <v>596</v>
      </c>
      <c r="B234" s="58" t="s">
        <v>594</v>
      </c>
      <c r="C234" s="21">
        <f>C239</f>
        <v>0</v>
      </c>
      <c r="D234" s="21">
        <f>D235</f>
        <v>46</v>
      </c>
      <c r="E234" s="64">
        <f t="shared" si="15"/>
        <v>46</v>
      </c>
      <c r="F234" s="21">
        <f>F235</f>
        <v>56.6</v>
      </c>
      <c r="G234" s="64">
        <f t="shared" si="16"/>
        <v>10.600000000000001</v>
      </c>
      <c r="H234" s="21">
        <f t="shared" si="17"/>
        <v>123.04347826086956</v>
      </c>
      <c r="I234" s="21"/>
    </row>
    <row r="235" spans="1:9" s="33" customFormat="1" ht="76.5" x14ac:dyDescent="0.2">
      <c r="A235" s="22" t="s">
        <v>629</v>
      </c>
      <c r="B235" s="60" t="s">
        <v>628</v>
      </c>
      <c r="C235" s="21">
        <v>0</v>
      </c>
      <c r="D235" s="21">
        <f>D236+D237+D238+D239</f>
        <v>46</v>
      </c>
      <c r="E235" s="64">
        <f t="shared" si="15"/>
        <v>46</v>
      </c>
      <c r="F235" s="29">
        <f>F236+F237+F238+F239</f>
        <v>56.6</v>
      </c>
      <c r="G235" s="64">
        <f t="shared" si="16"/>
        <v>10.600000000000001</v>
      </c>
      <c r="H235" s="29">
        <f t="shared" si="17"/>
        <v>123.04347826086956</v>
      </c>
      <c r="I235" s="21"/>
    </row>
    <row r="236" spans="1:9" s="33" customFormat="1" ht="84" customHeight="1" x14ac:dyDescent="0.2">
      <c r="A236" s="22" t="s">
        <v>664</v>
      </c>
      <c r="B236" s="60" t="s">
        <v>663</v>
      </c>
      <c r="C236" s="21"/>
      <c r="D236" s="21">
        <v>1</v>
      </c>
      <c r="E236" s="64">
        <f t="shared" si="15"/>
        <v>1</v>
      </c>
      <c r="F236" s="29">
        <v>1.8</v>
      </c>
      <c r="G236" s="64">
        <f t="shared" si="16"/>
        <v>0.8</v>
      </c>
      <c r="H236" s="29">
        <f t="shared" si="17"/>
        <v>180</v>
      </c>
      <c r="I236" s="21"/>
    </row>
    <row r="237" spans="1:9" s="33" customFormat="1" ht="89.25" x14ac:dyDescent="0.2">
      <c r="A237" s="22" t="s">
        <v>666</v>
      </c>
      <c r="B237" s="60" t="s">
        <v>665</v>
      </c>
      <c r="C237" s="29"/>
      <c r="D237" s="29">
        <v>5</v>
      </c>
      <c r="E237" s="74">
        <f t="shared" si="15"/>
        <v>5</v>
      </c>
      <c r="F237" s="29">
        <v>5.7</v>
      </c>
      <c r="G237" s="64">
        <f t="shared" si="16"/>
        <v>0.70000000000000018</v>
      </c>
      <c r="H237" s="29">
        <f t="shared" si="17"/>
        <v>114.00000000000001</v>
      </c>
      <c r="I237" s="21"/>
    </row>
    <row r="238" spans="1:9" s="33" customFormat="1" ht="127.5" hidden="1" x14ac:dyDescent="0.2">
      <c r="A238" s="22" t="s">
        <v>691</v>
      </c>
      <c r="B238" s="60" t="s">
        <v>667</v>
      </c>
      <c r="C238" s="21"/>
      <c r="D238" s="21"/>
      <c r="E238" s="64">
        <f t="shared" si="15"/>
        <v>0</v>
      </c>
      <c r="F238" s="29">
        <v>0</v>
      </c>
      <c r="G238" s="64">
        <f t="shared" si="16"/>
        <v>0</v>
      </c>
      <c r="H238" s="29" t="e">
        <f t="shared" si="17"/>
        <v>#DIV/0!</v>
      </c>
      <c r="I238" s="21"/>
    </row>
    <row r="239" spans="1:9" s="33" customFormat="1" ht="76.5" x14ac:dyDescent="0.2">
      <c r="A239" s="22" t="s">
        <v>597</v>
      </c>
      <c r="B239" s="60" t="s">
        <v>595</v>
      </c>
      <c r="C239" s="29"/>
      <c r="D239" s="29">
        <v>40</v>
      </c>
      <c r="E239" s="64">
        <f t="shared" si="15"/>
        <v>40</v>
      </c>
      <c r="F239" s="29">
        <v>49.1</v>
      </c>
      <c r="G239" s="64">
        <f t="shared" si="16"/>
        <v>9.1000000000000014</v>
      </c>
      <c r="H239" s="29">
        <f t="shared" si="17"/>
        <v>122.75</v>
      </c>
      <c r="I239" s="29"/>
    </row>
    <row r="240" spans="1:9" s="33" customFormat="1" ht="38.25" x14ac:dyDescent="0.2">
      <c r="A240" s="19" t="s">
        <v>701</v>
      </c>
      <c r="B240" s="58" t="s">
        <v>699</v>
      </c>
      <c r="C240" s="21">
        <v>0</v>
      </c>
      <c r="D240" s="21">
        <f>D241</f>
        <v>0.2</v>
      </c>
      <c r="E240" s="78"/>
      <c r="F240" s="21">
        <f>F241</f>
        <v>0.1</v>
      </c>
      <c r="G240" s="78"/>
      <c r="H240" s="21">
        <f t="shared" si="17"/>
        <v>50</v>
      </c>
      <c r="I240" s="29"/>
    </row>
    <row r="241" spans="1:9" s="33" customFormat="1" ht="51" x14ac:dyDescent="0.2">
      <c r="A241" s="22" t="s">
        <v>702</v>
      </c>
      <c r="B241" s="60" t="s">
        <v>700</v>
      </c>
      <c r="C241" s="29">
        <v>0</v>
      </c>
      <c r="D241" s="29">
        <v>0.2</v>
      </c>
      <c r="E241" s="64"/>
      <c r="F241" s="29">
        <v>0.1</v>
      </c>
      <c r="G241" s="64"/>
      <c r="H241" s="29">
        <f t="shared" si="17"/>
        <v>50</v>
      </c>
      <c r="I241" s="29"/>
    </row>
    <row r="242" spans="1:9" s="33" customFormat="1" ht="38.25" x14ac:dyDescent="0.2">
      <c r="A242" s="19" t="s">
        <v>690</v>
      </c>
      <c r="B242" s="58" t="s">
        <v>668</v>
      </c>
      <c r="C242" s="21">
        <v>0</v>
      </c>
      <c r="D242" s="21">
        <f>D243</f>
        <v>13.2</v>
      </c>
      <c r="E242" s="78">
        <f t="shared" si="15"/>
        <v>13.2</v>
      </c>
      <c r="F242" s="21">
        <f>F243</f>
        <v>11.5</v>
      </c>
      <c r="G242" s="78">
        <f t="shared" si="16"/>
        <v>-1.6999999999999993</v>
      </c>
      <c r="H242" s="21">
        <f t="shared" si="17"/>
        <v>87.121212121212125</v>
      </c>
      <c r="I242" s="29"/>
    </row>
    <row r="243" spans="1:9" s="33" customFormat="1" ht="51" x14ac:dyDescent="0.2">
      <c r="A243" s="22" t="s">
        <v>689</v>
      </c>
      <c r="B243" s="60" t="s">
        <v>669</v>
      </c>
      <c r="C243" s="29">
        <v>0</v>
      </c>
      <c r="D243" s="29">
        <f>SUM(D244:D246)</f>
        <v>13.2</v>
      </c>
      <c r="E243" s="64">
        <f t="shared" si="15"/>
        <v>13.2</v>
      </c>
      <c r="F243" s="29">
        <f>SUM(F244:F246)</f>
        <v>11.5</v>
      </c>
      <c r="G243" s="64">
        <f t="shared" si="16"/>
        <v>-1.6999999999999993</v>
      </c>
      <c r="H243" s="29">
        <f t="shared" si="17"/>
        <v>87.121212121212125</v>
      </c>
      <c r="I243" s="29"/>
    </row>
    <row r="244" spans="1:9" s="33" customFormat="1" ht="76.5" x14ac:dyDescent="0.2">
      <c r="A244" s="22" t="s">
        <v>688</v>
      </c>
      <c r="B244" s="60" t="s">
        <v>670</v>
      </c>
      <c r="C244" s="29"/>
      <c r="D244" s="29">
        <v>3</v>
      </c>
      <c r="E244" s="64">
        <f t="shared" si="15"/>
        <v>3</v>
      </c>
      <c r="F244" s="29">
        <v>3</v>
      </c>
      <c r="G244" s="64">
        <f t="shared" si="16"/>
        <v>0</v>
      </c>
      <c r="H244" s="29">
        <f t="shared" si="17"/>
        <v>100</v>
      </c>
      <c r="I244" s="29"/>
    </row>
    <row r="245" spans="1:9" s="33" customFormat="1" ht="96" customHeight="1" x14ac:dyDescent="0.2">
      <c r="A245" s="22" t="s">
        <v>687</v>
      </c>
      <c r="B245" s="60" t="s">
        <v>671</v>
      </c>
      <c r="C245" s="29"/>
      <c r="D245" s="29">
        <v>10</v>
      </c>
      <c r="E245" s="64">
        <f t="shared" si="15"/>
        <v>10</v>
      </c>
      <c r="F245" s="29">
        <v>7.5</v>
      </c>
      <c r="G245" s="64">
        <f t="shared" si="16"/>
        <v>-2.5</v>
      </c>
      <c r="H245" s="29">
        <f t="shared" si="17"/>
        <v>75</v>
      </c>
      <c r="I245" s="29"/>
    </row>
    <row r="246" spans="1:9" s="33" customFormat="1" ht="38.25" x14ac:dyDescent="0.2">
      <c r="A246" s="22" t="s">
        <v>704</v>
      </c>
      <c r="B246" s="60" t="s">
        <v>703</v>
      </c>
      <c r="C246" s="29"/>
      <c r="D246" s="29">
        <v>0.2</v>
      </c>
      <c r="E246" s="64">
        <f t="shared" si="15"/>
        <v>0.2</v>
      </c>
      <c r="F246" s="29">
        <v>1</v>
      </c>
      <c r="G246" s="64">
        <f t="shared" si="16"/>
        <v>0.8</v>
      </c>
      <c r="H246" s="29">
        <f t="shared" si="17"/>
        <v>500</v>
      </c>
      <c r="I246" s="29"/>
    </row>
    <row r="247" spans="1:9" s="33" customFormat="1" ht="63.75" x14ac:dyDescent="0.2">
      <c r="A247" s="37" t="s">
        <v>532</v>
      </c>
      <c r="B247" s="58" t="s">
        <v>513</v>
      </c>
      <c r="C247" s="21">
        <f>C248</f>
        <v>18.3</v>
      </c>
      <c r="D247" s="21">
        <f>D248</f>
        <v>0</v>
      </c>
      <c r="E247" s="64">
        <f t="shared" si="15"/>
        <v>-18.3</v>
      </c>
      <c r="F247" s="21">
        <f>F248</f>
        <v>0</v>
      </c>
      <c r="G247" s="64">
        <f t="shared" si="16"/>
        <v>0</v>
      </c>
      <c r="H247" s="21"/>
      <c r="I247" s="21">
        <f>I249</f>
        <v>0</v>
      </c>
    </row>
    <row r="248" spans="1:9" s="30" customFormat="1" ht="76.5" x14ac:dyDescent="0.2">
      <c r="A248" s="22" t="s">
        <v>545</v>
      </c>
      <c r="B248" s="60" t="s">
        <v>514</v>
      </c>
      <c r="C248" s="29">
        <v>18.3</v>
      </c>
      <c r="D248" s="29">
        <v>0</v>
      </c>
      <c r="E248" s="64">
        <f t="shared" si="15"/>
        <v>-18.3</v>
      </c>
      <c r="F248" s="29">
        <v>0</v>
      </c>
      <c r="G248" s="64">
        <f t="shared" si="16"/>
        <v>0</v>
      </c>
      <c r="H248" s="29"/>
      <c r="I248" s="29" t="e">
        <f>#REF!</f>
        <v>#REF!</v>
      </c>
    </row>
    <row r="249" spans="1:9" s="30" customFormat="1" ht="38.25" x14ac:dyDescent="0.2">
      <c r="A249" s="37" t="s">
        <v>533</v>
      </c>
      <c r="B249" s="58" t="s">
        <v>515</v>
      </c>
      <c r="C249" s="21">
        <f>C250</f>
        <v>361.5</v>
      </c>
      <c r="D249" s="21">
        <f>D250+D257</f>
        <v>484.3</v>
      </c>
      <c r="E249" s="64">
        <f t="shared" si="15"/>
        <v>122.80000000000001</v>
      </c>
      <c r="F249" s="21">
        <f>F250+F257</f>
        <v>447.90000000000003</v>
      </c>
      <c r="G249" s="64">
        <f t="shared" si="16"/>
        <v>-36.399999999999977</v>
      </c>
      <c r="H249" s="21">
        <f t="shared" si="17"/>
        <v>92.483997522196987</v>
      </c>
      <c r="I249" s="21"/>
    </row>
    <row r="250" spans="1:9" s="33" customFormat="1" ht="55.9" customHeight="1" x14ac:dyDescent="0.2">
      <c r="A250" s="22" t="s">
        <v>534</v>
      </c>
      <c r="B250" s="60" t="s">
        <v>516</v>
      </c>
      <c r="C250" s="29">
        <v>361.5</v>
      </c>
      <c r="D250" s="29">
        <f>SUM(D251:D256)</f>
        <v>481.5</v>
      </c>
      <c r="E250" s="64">
        <f t="shared" si="15"/>
        <v>120</v>
      </c>
      <c r="F250" s="29">
        <f>F251+F253+F252+F255+F256+F254</f>
        <v>435.3</v>
      </c>
      <c r="G250" s="64">
        <f t="shared" si="16"/>
        <v>-46.199999999999989</v>
      </c>
      <c r="H250" s="29">
        <f t="shared" si="17"/>
        <v>90.404984423676012</v>
      </c>
      <c r="I250" s="29">
        <f>I258</f>
        <v>0</v>
      </c>
    </row>
    <row r="251" spans="1:9" s="33" customFormat="1" ht="55.9" customHeight="1" x14ac:dyDescent="0.2">
      <c r="A251" s="22" t="s">
        <v>632</v>
      </c>
      <c r="B251" s="60" t="s">
        <v>630</v>
      </c>
      <c r="C251" s="29"/>
      <c r="D251" s="29">
        <v>350</v>
      </c>
      <c r="E251" s="64">
        <f t="shared" si="15"/>
        <v>350</v>
      </c>
      <c r="F251" s="29">
        <v>233.9</v>
      </c>
      <c r="G251" s="64">
        <f t="shared" si="16"/>
        <v>-116.1</v>
      </c>
      <c r="H251" s="29">
        <f t="shared" si="17"/>
        <v>66.828571428571422</v>
      </c>
      <c r="I251" s="29"/>
    </row>
    <row r="252" spans="1:9" s="33" customFormat="1" ht="55.9" customHeight="1" x14ac:dyDescent="0.2">
      <c r="A252" s="22" t="s">
        <v>686</v>
      </c>
      <c r="B252" s="60" t="s">
        <v>672</v>
      </c>
      <c r="C252" s="29"/>
      <c r="D252" s="29">
        <v>30</v>
      </c>
      <c r="E252" s="64">
        <f t="shared" si="15"/>
        <v>30</v>
      </c>
      <c r="F252" s="29">
        <v>26.8</v>
      </c>
      <c r="G252" s="64">
        <f t="shared" si="16"/>
        <v>-3.1999999999999993</v>
      </c>
      <c r="H252" s="29">
        <f t="shared" si="17"/>
        <v>89.333333333333329</v>
      </c>
      <c r="I252" s="29"/>
    </row>
    <row r="253" spans="1:9" s="33" customFormat="1" ht="55.9" customHeight="1" x14ac:dyDescent="0.2">
      <c r="A253" s="22" t="s">
        <v>633</v>
      </c>
      <c r="B253" s="60" t="s">
        <v>631</v>
      </c>
      <c r="C253" s="29"/>
      <c r="D253" s="29">
        <v>11</v>
      </c>
      <c r="E253" s="64">
        <f t="shared" si="15"/>
        <v>11</v>
      </c>
      <c r="F253" s="29">
        <v>7.1</v>
      </c>
      <c r="G253" s="64">
        <f t="shared" si="16"/>
        <v>-3.9000000000000004</v>
      </c>
      <c r="H253" s="29">
        <f t="shared" si="17"/>
        <v>64.545454545454533</v>
      </c>
      <c r="I253" s="29"/>
    </row>
    <row r="254" spans="1:9" s="33" customFormat="1" ht="55.9" customHeight="1" x14ac:dyDescent="0.2">
      <c r="A254" s="22" t="s">
        <v>706</v>
      </c>
      <c r="B254" s="60" t="s">
        <v>705</v>
      </c>
      <c r="C254" s="29"/>
      <c r="D254" s="29">
        <v>50</v>
      </c>
      <c r="E254" s="64">
        <f t="shared" si="15"/>
        <v>50</v>
      </c>
      <c r="F254" s="29">
        <v>105</v>
      </c>
      <c r="G254" s="64">
        <f t="shared" si="16"/>
        <v>55</v>
      </c>
      <c r="H254" s="29">
        <f t="shared" si="17"/>
        <v>210</v>
      </c>
      <c r="I254" s="29"/>
    </row>
    <row r="255" spans="1:9" s="33" customFormat="1" ht="55.9" customHeight="1" x14ac:dyDescent="0.2">
      <c r="A255" s="22" t="s">
        <v>685</v>
      </c>
      <c r="B255" s="60" t="s">
        <v>673</v>
      </c>
      <c r="C255" s="29"/>
      <c r="D255" s="29">
        <v>0.5</v>
      </c>
      <c r="E255" s="64">
        <f t="shared" si="15"/>
        <v>0.5</v>
      </c>
      <c r="F255" s="29">
        <v>0.5</v>
      </c>
      <c r="G255" s="64">
        <f t="shared" si="16"/>
        <v>0</v>
      </c>
      <c r="H255" s="29">
        <f t="shared" si="17"/>
        <v>100</v>
      </c>
      <c r="I255" s="29"/>
    </row>
    <row r="256" spans="1:9" s="33" customFormat="1" ht="55.9" customHeight="1" x14ac:dyDescent="0.2">
      <c r="A256" s="22" t="s">
        <v>684</v>
      </c>
      <c r="B256" s="60" t="s">
        <v>674</v>
      </c>
      <c r="C256" s="29">
        <v>0</v>
      </c>
      <c r="D256" s="29">
        <v>40</v>
      </c>
      <c r="E256" s="64">
        <f t="shared" si="15"/>
        <v>40</v>
      </c>
      <c r="F256" s="29">
        <v>62</v>
      </c>
      <c r="G256" s="64">
        <f t="shared" si="16"/>
        <v>22</v>
      </c>
      <c r="H256" s="29">
        <f t="shared" si="17"/>
        <v>155</v>
      </c>
      <c r="I256" s="29"/>
    </row>
    <row r="257" spans="1:9" s="33" customFormat="1" ht="55.9" customHeight="1" x14ac:dyDescent="0.2">
      <c r="A257" s="22" t="s">
        <v>560</v>
      </c>
      <c r="B257" s="60" t="s">
        <v>559</v>
      </c>
      <c r="C257" s="29">
        <v>0</v>
      </c>
      <c r="D257" s="29">
        <v>2.8</v>
      </c>
      <c r="E257" s="64">
        <f t="shared" si="15"/>
        <v>2.8</v>
      </c>
      <c r="F257" s="29">
        <v>12.6</v>
      </c>
      <c r="G257" s="64">
        <f t="shared" si="16"/>
        <v>9.8000000000000007</v>
      </c>
      <c r="H257" s="29">
        <f t="shared" si="17"/>
        <v>450</v>
      </c>
      <c r="I257" s="29"/>
    </row>
    <row r="258" spans="1:9" ht="51" x14ac:dyDescent="0.2">
      <c r="A258" s="37" t="s">
        <v>535</v>
      </c>
      <c r="B258" s="58" t="s">
        <v>517</v>
      </c>
      <c r="C258" s="21">
        <f>C259</f>
        <v>527</v>
      </c>
      <c r="D258" s="21">
        <f t="shared" ref="D258:F258" si="19">D259</f>
        <v>490</v>
      </c>
      <c r="E258" s="64">
        <f t="shared" si="15"/>
        <v>-37</v>
      </c>
      <c r="F258" s="21">
        <f t="shared" si="19"/>
        <v>647.70000000000005</v>
      </c>
      <c r="G258" s="64">
        <f t="shared" si="16"/>
        <v>157.70000000000005</v>
      </c>
      <c r="H258" s="21">
        <f t="shared" si="17"/>
        <v>132.18367346938777</v>
      </c>
      <c r="I258" s="21"/>
    </row>
    <row r="259" spans="1:9" ht="51" x14ac:dyDescent="0.2">
      <c r="A259" s="22" t="s">
        <v>536</v>
      </c>
      <c r="B259" s="60" t="s">
        <v>518</v>
      </c>
      <c r="C259" s="29">
        <v>527</v>
      </c>
      <c r="D259" s="29">
        <f>D260+D262+D263</f>
        <v>490</v>
      </c>
      <c r="E259" s="64">
        <f t="shared" si="15"/>
        <v>-37</v>
      </c>
      <c r="F259" s="29">
        <f>F262+F263+F260+F261</f>
        <v>647.70000000000005</v>
      </c>
      <c r="G259" s="64">
        <f t="shared" si="16"/>
        <v>157.70000000000005</v>
      </c>
      <c r="H259" s="29">
        <f t="shared" si="17"/>
        <v>132.18367346938777</v>
      </c>
      <c r="I259" s="29"/>
    </row>
    <row r="260" spans="1:9" ht="70.900000000000006" customHeight="1" x14ac:dyDescent="0.2">
      <c r="A260" s="22" t="s">
        <v>683</v>
      </c>
      <c r="B260" s="60" t="s">
        <v>675</v>
      </c>
      <c r="C260" s="29">
        <v>0</v>
      </c>
      <c r="D260" s="29">
        <v>2</v>
      </c>
      <c r="E260" s="64">
        <f t="shared" si="15"/>
        <v>2</v>
      </c>
      <c r="F260" s="29">
        <v>1.2</v>
      </c>
      <c r="G260" s="64">
        <f t="shared" si="16"/>
        <v>-0.8</v>
      </c>
      <c r="H260" s="29">
        <f t="shared" si="17"/>
        <v>60</v>
      </c>
      <c r="I260" s="29"/>
    </row>
    <row r="261" spans="1:9" ht="148.9" customHeight="1" x14ac:dyDescent="0.2">
      <c r="A261" s="22" t="s">
        <v>726</v>
      </c>
      <c r="B261" s="60" t="s">
        <v>727</v>
      </c>
      <c r="C261" s="29">
        <v>0</v>
      </c>
      <c r="D261" s="29">
        <v>0</v>
      </c>
      <c r="E261" s="64"/>
      <c r="F261" s="29">
        <v>1.5</v>
      </c>
      <c r="G261" s="64">
        <f t="shared" si="16"/>
        <v>1.5</v>
      </c>
      <c r="H261" s="29"/>
      <c r="I261" s="29"/>
    </row>
    <row r="262" spans="1:9" ht="63.75" x14ac:dyDescent="0.2">
      <c r="A262" s="22" t="s">
        <v>636</v>
      </c>
      <c r="B262" s="60" t="s">
        <v>634</v>
      </c>
      <c r="C262" s="29"/>
      <c r="D262" s="29">
        <v>126.5</v>
      </c>
      <c r="E262" s="64">
        <f t="shared" si="15"/>
        <v>126.5</v>
      </c>
      <c r="F262" s="29">
        <v>69.3</v>
      </c>
      <c r="G262" s="64">
        <f t="shared" si="16"/>
        <v>-57.2</v>
      </c>
      <c r="H262" s="29">
        <f t="shared" si="17"/>
        <v>54.782608695652172</v>
      </c>
      <c r="I262" s="29"/>
    </row>
    <row r="263" spans="1:9" ht="63.75" x14ac:dyDescent="0.2">
      <c r="A263" s="22" t="s">
        <v>637</v>
      </c>
      <c r="B263" s="60" t="s">
        <v>635</v>
      </c>
      <c r="C263" s="29"/>
      <c r="D263" s="29">
        <v>361.5</v>
      </c>
      <c r="E263" s="64">
        <f t="shared" si="15"/>
        <v>361.5</v>
      </c>
      <c r="F263" s="29">
        <v>575.70000000000005</v>
      </c>
      <c r="G263" s="64">
        <f t="shared" si="16"/>
        <v>214.20000000000005</v>
      </c>
      <c r="H263" s="29">
        <f t="shared" si="17"/>
        <v>159.25311203319504</v>
      </c>
      <c r="I263" s="29"/>
    </row>
    <row r="264" spans="1:9" ht="70.900000000000006" customHeight="1" x14ac:dyDescent="0.2">
      <c r="A264" s="22" t="s">
        <v>713</v>
      </c>
      <c r="B264" s="60" t="s">
        <v>711</v>
      </c>
      <c r="C264" s="29">
        <v>0</v>
      </c>
      <c r="D264" s="29">
        <f>D265</f>
        <v>210</v>
      </c>
      <c r="E264" s="64"/>
      <c r="F264" s="29">
        <f>F265</f>
        <v>239.7</v>
      </c>
      <c r="G264" s="64"/>
      <c r="H264" s="29">
        <f t="shared" si="17"/>
        <v>114.14285714285714</v>
      </c>
      <c r="I264" s="29"/>
    </row>
    <row r="265" spans="1:9" ht="82.9" customHeight="1" x14ac:dyDescent="0.2">
      <c r="A265" s="22" t="s">
        <v>714</v>
      </c>
      <c r="B265" s="60" t="s">
        <v>712</v>
      </c>
      <c r="C265" s="29"/>
      <c r="D265" s="29">
        <v>210</v>
      </c>
      <c r="E265" s="64"/>
      <c r="F265" s="29">
        <f>SUM(F266:F267)</f>
        <v>239.7</v>
      </c>
      <c r="G265" s="64"/>
      <c r="H265" s="29">
        <f t="shared" si="17"/>
        <v>114.14285714285714</v>
      </c>
      <c r="I265" s="29"/>
    </row>
    <row r="266" spans="1:9" ht="136.9" customHeight="1" x14ac:dyDescent="0.2">
      <c r="A266" s="22" t="s">
        <v>710</v>
      </c>
      <c r="B266" s="60" t="s">
        <v>709</v>
      </c>
      <c r="C266" s="29"/>
      <c r="D266" s="29">
        <v>10</v>
      </c>
      <c r="E266" s="64"/>
      <c r="F266" s="29">
        <v>7.5</v>
      </c>
      <c r="G266" s="64"/>
      <c r="H266" s="29">
        <f t="shared" si="17"/>
        <v>75</v>
      </c>
      <c r="I266" s="29"/>
    </row>
    <row r="267" spans="1:9" ht="111" customHeight="1" x14ac:dyDescent="0.2">
      <c r="A267" s="22" t="s">
        <v>708</v>
      </c>
      <c r="B267" s="60" t="s">
        <v>707</v>
      </c>
      <c r="C267" s="29"/>
      <c r="D267" s="29">
        <v>200</v>
      </c>
      <c r="E267" s="64"/>
      <c r="F267" s="29">
        <v>232.2</v>
      </c>
      <c r="G267" s="64"/>
      <c r="H267" s="29">
        <f t="shared" si="17"/>
        <v>116.10000000000001</v>
      </c>
      <c r="I267" s="29"/>
    </row>
    <row r="268" spans="1:9" ht="25.5" x14ac:dyDescent="0.2">
      <c r="A268" s="12" t="s">
        <v>546</v>
      </c>
      <c r="B268" s="57" t="s">
        <v>519</v>
      </c>
      <c r="C268" s="42">
        <f>C269</f>
        <v>1310.2</v>
      </c>
      <c r="D268" s="42">
        <f t="shared" ref="D268:F268" si="20">D269</f>
        <v>1460.2</v>
      </c>
      <c r="E268" s="64">
        <f t="shared" si="15"/>
        <v>150</v>
      </c>
      <c r="F268" s="42">
        <f t="shared" si="20"/>
        <v>1443</v>
      </c>
      <c r="G268" s="64">
        <f t="shared" si="16"/>
        <v>-17.200000000000045</v>
      </c>
      <c r="H268" s="42">
        <f t="shared" si="17"/>
        <v>98.822079167237362</v>
      </c>
      <c r="I268" s="42"/>
    </row>
    <row r="269" spans="1:9" ht="27.6" customHeight="1" x14ac:dyDescent="0.2">
      <c r="A269" s="22" t="s">
        <v>537</v>
      </c>
      <c r="B269" s="60" t="s">
        <v>520</v>
      </c>
      <c r="C269" s="29">
        <v>1310.2</v>
      </c>
      <c r="D269" s="29">
        <v>1460.2</v>
      </c>
      <c r="E269" s="64">
        <f t="shared" si="15"/>
        <v>150</v>
      </c>
      <c r="F269" s="29">
        <v>1443</v>
      </c>
      <c r="G269" s="64">
        <f t="shared" si="16"/>
        <v>-17.200000000000045</v>
      </c>
      <c r="H269" s="29">
        <f t="shared" si="17"/>
        <v>98.822079167237362</v>
      </c>
      <c r="I269" s="29"/>
    </row>
    <row r="270" spans="1:9" ht="27.6" customHeight="1" x14ac:dyDescent="0.2">
      <c r="A270" s="12" t="s">
        <v>562</v>
      </c>
      <c r="B270" s="57" t="s">
        <v>561</v>
      </c>
      <c r="C270" s="42">
        <f>C271+C273</f>
        <v>2901.2</v>
      </c>
      <c r="D270" s="42">
        <f>D271+D273</f>
        <v>4156.5</v>
      </c>
      <c r="E270" s="64">
        <f t="shared" si="15"/>
        <v>1255.3000000000002</v>
      </c>
      <c r="F270" s="42">
        <f>F271+F273</f>
        <v>3825.8</v>
      </c>
      <c r="G270" s="64">
        <f t="shared" si="16"/>
        <v>-330.69999999999982</v>
      </c>
      <c r="H270" s="42">
        <f t="shared" si="17"/>
        <v>92.043786839889336</v>
      </c>
      <c r="I270" s="42"/>
    </row>
    <row r="271" spans="1:9" ht="42" customHeight="1" x14ac:dyDescent="0.2">
      <c r="A271" s="37" t="s">
        <v>565</v>
      </c>
      <c r="B271" s="58" t="s">
        <v>563</v>
      </c>
      <c r="C271" s="21">
        <f>C272</f>
        <v>1450.6</v>
      </c>
      <c r="D271" s="21">
        <f t="shared" ref="D271:F271" si="21">D272</f>
        <v>2690.5</v>
      </c>
      <c r="E271" s="64">
        <f t="shared" si="15"/>
        <v>1239.9000000000001</v>
      </c>
      <c r="F271" s="21">
        <f t="shared" si="21"/>
        <v>2763.1</v>
      </c>
      <c r="G271" s="64">
        <f t="shared" si="16"/>
        <v>72.599999999999909</v>
      </c>
      <c r="H271" s="21">
        <f t="shared" si="17"/>
        <v>102.69838320014865</v>
      </c>
      <c r="I271" s="21"/>
    </row>
    <row r="272" spans="1:9" ht="46.15" customHeight="1" x14ac:dyDescent="0.2">
      <c r="A272" s="22" t="s">
        <v>566</v>
      </c>
      <c r="B272" s="60" t="s">
        <v>564</v>
      </c>
      <c r="C272" s="29">
        <v>1450.6</v>
      </c>
      <c r="D272" s="29">
        <v>2690.5</v>
      </c>
      <c r="E272" s="64">
        <f t="shared" si="15"/>
        <v>1239.9000000000001</v>
      </c>
      <c r="F272" s="29">
        <v>2763.1</v>
      </c>
      <c r="G272" s="64">
        <f t="shared" si="16"/>
        <v>72.599999999999909</v>
      </c>
      <c r="H272" s="29">
        <f t="shared" si="17"/>
        <v>102.69838320014865</v>
      </c>
      <c r="I272" s="29"/>
    </row>
    <row r="273" spans="1:9" ht="54" customHeight="1" x14ac:dyDescent="0.2">
      <c r="A273" s="37" t="s">
        <v>569</v>
      </c>
      <c r="B273" s="58" t="s">
        <v>567</v>
      </c>
      <c r="C273" s="21">
        <f>C274</f>
        <v>1450.6</v>
      </c>
      <c r="D273" s="21">
        <f t="shared" ref="D273:F273" si="22">D274</f>
        <v>1466</v>
      </c>
      <c r="E273" s="64">
        <f t="shared" si="15"/>
        <v>15.400000000000091</v>
      </c>
      <c r="F273" s="21">
        <f t="shared" si="22"/>
        <v>1062.7</v>
      </c>
      <c r="G273" s="64">
        <f t="shared" si="16"/>
        <v>-403.29999999999995</v>
      </c>
      <c r="H273" s="21">
        <f t="shared" si="17"/>
        <v>72.489768076398363</v>
      </c>
      <c r="I273" s="21"/>
    </row>
    <row r="274" spans="1:9" ht="42" customHeight="1" x14ac:dyDescent="0.2">
      <c r="A274" s="22" t="s">
        <v>570</v>
      </c>
      <c r="B274" s="60" t="s">
        <v>568</v>
      </c>
      <c r="C274" s="29">
        <v>1450.6</v>
      </c>
      <c r="D274" s="29">
        <v>1466</v>
      </c>
      <c r="E274" s="64">
        <f t="shared" si="15"/>
        <v>15.400000000000091</v>
      </c>
      <c r="F274" s="29">
        <v>1062.7</v>
      </c>
      <c r="G274" s="64">
        <f t="shared" si="16"/>
        <v>-403.29999999999995</v>
      </c>
      <c r="H274" s="29">
        <f t="shared" si="17"/>
        <v>72.489768076398363</v>
      </c>
      <c r="I274" s="29"/>
    </row>
    <row r="275" spans="1:9" ht="18" customHeight="1" x14ac:dyDescent="0.2">
      <c r="A275" s="12" t="s">
        <v>575</v>
      </c>
      <c r="B275" s="57" t="s">
        <v>571</v>
      </c>
      <c r="C275" s="42">
        <f>C278</f>
        <v>1239.9000000000001</v>
      </c>
      <c r="D275" s="42">
        <f t="shared" ref="D275:I275" si="23">D280</f>
        <v>4961.3999999999996</v>
      </c>
      <c r="E275" s="64">
        <f t="shared" si="15"/>
        <v>3721.4999999999995</v>
      </c>
      <c r="F275" s="42">
        <f>F280+F276</f>
        <v>5558.5999999999995</v>
      </c>
      <c r="G275" s="64">
        <f t="shared" si="16"/>
        <v>597.19999999999982</v>
      </c>
      <c r="H275" s="42">
        <f t="shared" si="17"/>
        <v>112.03692506147458</v>
      </c>
      <c r="I275" s="42">
        <f t="shared" si="23"/>
        <v>0</v>
      </c>
    </row>
    <row r="276" spans="1:9" ht="51" x14ac:dyDescent="0.2">
      <c r="A276" s="19" t="s">
        <v>745</v>
      </c>
      <c r="B276" s="58" t="s">
        <v>738</v>
      </c>
      <c r="C276" s="21">
        <f t="shared" ref="C276:E276" si="24">C277</f>
        <v>0</v>
      </c>
      <c r="D276" s="21">
        <f t="shared" si="24"/>
        <v>0</v>
      </c>
      <c r="E276" s="21">
        <f t="shared" si="24"/>
        <v>0</v>
      </c>
      <c r="F276" s="21">
        <f>F277</f>
        <v>13.5</v>
      </c>
      <c r="G276" s="77"/>
      <c r="H276" s="21"/>
      <c r="I276" s="42"/>
    </row>
    <row r="277" spans="1:9" ht="25.5" x14ac:dyDescent="0.2">
      <c r="A277" s="27" t="s">
        <v>746</v>
      </c>
      <c r="B277" s="60" t="s">
        <v>739</v>
      </c>
      <c r="C277" s="29">
        <v>0</v>
      </c>
      <c r="D277" s="29">
        <v>0</v>
      </c>
      <c r="E277" s="76"/>
      <c r="F277" s="29">
        <v>13.5</v>
      </c>
      <c r="G277" s="76"/>
      <c r="H277" s="29"/>
      <c r="I277" s="42"/>
    </row>
    <row r="278" spans="1:9" ht="27.6" customHeight="1" x14ac:dyDescent="0.2">
      <c r="A278" s="37" t="s">
        <v>602</v>
      </c>
      <c r="B278" s="58" t="s">
        <v>600</v>
      </c>
      <c r="C278" s="21">
        <f t="shared" ref="C278:I278" si="25">C279</f>
        <v>1239.9000000000001</v>
      </c>
      <c r="D278" s="21">
        <f t="shared" si="25"/>
        <v>0</v>
      </c>
      <c r="E278" s="64">
        <f t="shared" si="15"/>
        <v>-1239.9000000000001</v>
      </c>
      <c r="F278" s="21">
        <f t="shared" si="25"/>
        <v>0</v>
      </c>
      <c r="G278" s="64">
        <f t="shared" si="16"/>
        <v>0</v>
      </c>
      <c r="H278" s="21"/>
      <c r="I278" s="21">
        <f t="shared" si="25"/>
        <v>0</v>
      </c>
    </row>
    <row r="279" spans="1:9" ht="85.15" customHeight="1" x14ac:dyDescent="0.2">
      <c r="A279" s="22" t="s">
        <v>603</v>
      </c>
      <c r="B279" s="60" t="s">
        <v>601</v>
      </c>
      <c r="C279" s="29">
        <v>1239.9000000000001</v>
      </c>
      <c r="D279" s="29">
        <v>0</v>
      </c>
      <c r="E279" s="64">
        <f t="shared" si="15"/>
        <v>-1239.9000000000001</v>
      </c>
      <c r="F279" s="29">
        <v>0</v>
      </c>
      <c r="G279" s="64">
        <f t="shared" si="16"/>
        <v>0</v>
      </c>
      <c r="H279" s="29"/>
      <c r="I279" s="42"/>
    </row>
    <row r="280" spans="1:9" ht="27.6" customHeight="1" x14ac:dyDescent="0.2">
      <c r="A280" s="37" t="s">
        <v>576</v>
      </c>
      <c r="B280" s="58" t="s">
        <v>572</v>
      </c>
      <c r="C280" s="21">
        <f>SUM(C281:C286)</f>
        <v>0</v>
      </c>
      <c r="D280" s="21">
        <f>D281+D286</f>
        <v>4961.3999999999996</v>
      </c>
      <c r="E280" s="64">
        <f t="shared" si="15"/>
        <v>4961.3999999999996</v>
      </c>
      <c r="F280" s="21">
        <f>F281+F286</f>
        <v>5545.0999999999995</v>
      </c>
      <c r="G280" s="64">
        <f t="shared" si="16"/>
        <v>583.69999999999982</v>
      </c>
      <c r="H280" s="21">
        <f t="shared" ref="H280:H343" si="26">F280/D280*100</f>
        <v>111.76482444471318</v>
      </c>
      <c r="I280" s="21">
        <f t="shared" ref="I280" si="27">SUM(I281:I286)</f>
        <v>0</v>
      </c>
    </row>
    <row r="281" spans="1:9" ht="40.9" customHeight="1" x14ac:dyDescent="0.2">
      <c r="A281" s="22" t="s">
        <v>577</v>
      </c>
      <c r="B281" s="60" t="s">
        <v>573</v>
      </c>
      <c r="C281" s="29">
        <v>0</v>
      </c>
      <c r="D281" s="29">
        <f>D282+D283+D285</f>
        <v>4861.3999999999996</v>
      </c>
      <c r="E281" s="64">
        <f t="shared" si="15"/>
        <v>4861.3999999999996</v>
      </c>
      <c r="F281" s="29">
        <f>F282+F283+F285+F284</f>
        <v>5461.7</v>
      </c>
      <c r="G281" s="64">
        <f t="shared" si="16"/>
        <v>600.30000000000018</v>
      </c>
      <c r="H281" s="29">
        <f t="shared" si="26"/>
        <v>112.34829472991319</v>
      </c>
      <c r="I281" s="29"/>
    </row>
    <row r="282" spans="1:9" ht="46.15" customHeight="1" x14ac:dyDescent="0.2">
      <c r="A282" s="22" t="s">
        <v>577</v>
      </c>
      <c r="B282" s="60" t="s">
        <v>573</v>
      </c>
      <c r="C282" s="29">
        <v>0</v>
      </c>
      <c r="D282" s="29">
        <v>272</v>
      </c>
      <c r="E282" s="64">
        <f t="shared" si="15"/>
        <v>272</v>
      </c>
      <c r="F282" s="29">
        <v>838.5</v>
      </c>
      <c r="G282" s="64">
        <f t="shared" si="16"/>
        <v>566.5</v>
      </c>
      <c r="H282" s="29">
        <f t="shared" si="26"/>
        <v>308.27205882352939</v>
      </c>
      <c r="I282" s="29"/>
    </row>
    <row r="283" spans="1:9" ht="57" customHeight="1" x14ac:dyDescent="0.2">
      <c r="A283" s="22" t="s">
        <v>640</v>
      </c>
      <c r="B283" s="60" t="s">
        <v>638</v>
      </c>
      <c r="C283" s="29">
        <v>0</v>
      </c>
      <c r="D283" s="29">
        <v>916.4</v>
      </c>
      <c r="E283" s="64">
        <f t="shared" si="15"/>
        <v>916.4</v>
      </c>
      <c r="F283" s="29">
        <v>984.7</v>
      </c>
      <c r="G283" s="64">
        <f t="shared" si="16"/>
        <v>68.300000000000068</v>
      </c>
      <c r="H283" s="29">
        <f t="shared" si="26"/>
        <v>107.45307725883895</v>
      </c>
      <c r="I283" s="29"/>
    </row>
    <row r="284" spans="1:9" ht="57" customHeight="1" x14ac:dyDescent="0.2">
      <c r="A284" s="22" t="s">
        <v>747</v>
      </c>
      <c r="B284" s="60" t="s">
        <v>740</v>
      </c>
      <c r="C284" s="29">
        <v>0</v>
      </c>
      <c r="D284" s="29">
        <v>0</v>
      </c>
      <c r="E284" s="64">
        <f t="shared" si="15"/>
        <v>0</v>
      </c>
      <c r="F284" s="29">
        <v>-7.2</v>
      </c>
      <c r="G284" s="64">
        <f t="shared" si="16"/>
        <v>-7.2</v>
      </c>
      <c r="H284" s="29"/>
      <c r="I284" s="29"/>
    </row>
    <row r="285" spans="1:9" ht="84" customHeight="1" x14ac:dyDescent="0.2">
      <c r="A285" s="22" t="s">
        <v>641</v>
      </c>
      <c r="B285" s="60" t="s">
        <v>639</v>
      </c>
      <c r="C285" s="29">
        <v>0</v>
      </c>
      <c r="D285" s="29">
        <v>3673</v>
      </c>
      <c r="E285" s="64">
        <f t="shared" si="15"/>
        <v>3673</v>
      </c>
      <c r="F285" s="29">
        <v>3645.7</v>
      </c>
      <c r="G285" s="64">
        <f t="shared" si="16"/>
        <v>-27.300000000000182</v>
      </c>
      <c r="H285" s="29">
        <f t="shared" si="26"/>
        <v>99.256738361012793</v>
      </c>
      <c r="I285" s="29"/>
    </row>
    <row r="286" spans="1:9" ht="43.9" customHeight="1" x14ac:dyDescent="0.2">
      <c r="A286" s="22" t="s">
        <v>578</v>
      </c>
      <c r="B286" s="60" t="s">
        <v>574</v>
      </c>
      <c r="C286" s="29">
        <v>0</v>
      </c>
      <c r="D286" s="29">
        <v>100</v>
      </c>
      <c r="E286" s="64">
        <f t="shared" si="15"/>
        <v>100</v>
      </c>
      <c r="F286" s="29">
        <v>83.4</v>
      </c>
      <c r="G286" s="64">
        <f t="shared" si="16"/>
        <v>-16.599999999999994</v>
      </c>
      <c r="H286" s="29">
        <f t="shared" si="26"/>
        <v>83.4</v>
      </c>
      <c r="I286" s="29"/>
    </row>
    <row r="287" spans="1:9" s="33" customFormat="1" x14ac:dyDescent="0.2">
      <c r="A287" s="12" t="s">
        <v>538</v>
      </c>
      <c r="B287" s="57" t="s">
        <v>521</v>
      </c>
      <c r="C287" s="42">
        <f>C288+C290</f>
        <v>1068.3</v>
      </c>
      <c r="D287" s="42">
        <f>D288+D290+D289</f>
        <v>1278.3</v>
      </c>
      <c r="E287" s="64">
        <f t="shared" si="15"/>
        <v>210</v>
      </c>
      <c r="F287" s="42">
        <f>F288+F290+F289</f>
        <v>2346.2999999999997</v>
      </c>
      <c r="G287" s="64">
        <f t="shared" si="16"/>
        <v>1067.9999999999998</v>
      </c>
      <c r="H287" s="42">
        <f t="shared" si="26"/>
        <v>183.54846280215909</v>
      </c>
      <c r="I287" s="42"/>
    </row>
    <row r="288" spans="1:9" s="33" customFormat="1" ht="46.9" customHeight="1" x14ac:dyDescent="0.2">
      <c r="A288" s="22" t="s">
        <v>539</v>
      </c>
      <c r="B288" s="60" t="s">
        <v>522</v>
      </c>
      <c r="C288" s="29">
        <v>59.7</v>
      </c>
      <c r="D288" s="29">
        <v>59.7</v>
      </c>
      <c r="E288" s="64">
        <f t="shared" si="15"/>
        <v>0</v>
      </c>
      <c r="F288" s="29">
        <v>48.9</v>
      </c>
      <c r="G288" s="64">
        <f t="shared" si="16"/>
        <v>-10.800000000000004</v>
      </c>
      <c r="H288" s="29">
        <f t="shared" si="26"/>
        <v>81.909547738693462</v>
      </c>
      <c r="I288" s="29"/>
    </row>
    <row r="289" spans="1:9" s="33" customFormat="1" ht="58.9" customHeight="1" x14ac:dyDescent="0.2">
      <c r="A289" s="22" t="s">
        <v>580</v>
      </c>
      <c r="B289" s="60" t="s">
        <v>579</v>
      </c>
      <c r="C289" s="29">
        <v>0</v>
      </c>
      <c r="D289" s="29">
        <v>210</v>
      </c>
      <c r="E289" s="64">
        <f t="shared" ref="E289:E354" si="28">D289-C289</f>
        <v>210</v>
      </c>
      <c r="F289" s="29">
        <v>1471.1</v>
      </c>
      <c r="G289" s="64">
        <f t="shared" ref="G289:G354" si="29">F289-D289</f>
        <v>1261.0999999999999</v>
      </c>
      <c r="H289" s="29">
        <f t="shared" si="26"/>
        <v>700.52380952380952</v>
      </c>
      <c r="I289" s="29"/>
    </row>
    <row r="290" spans="1:9" s="33" customFormat="1" ht="19.899999999999999" customHeight="1" x14ac:dyDescent="0.2">
      <c r="A290" s="37" t="s">
        <v>540</v>
      </c>
      <c r="B290" s="58" t="s">
        <v>523</v>
      </c>
      <c r="C290" s="21">
        <f>C291</f>
        <v>1008.6</v>
      </c>
      <c r="D290" s="21">
        <f t="shared" ref="D290:F290" si="30">D291</f>
        <v>1008.6</v>
      </c>
      <c r="E290" s="64">
        <f t="shared" si="28"/>
        <v>0</v>
      </c>
      <c r="F290" s="21">
        <f t="shared" si="30"/>
        <v>826.3</v>
      </c>
      <c r="G290" s="64">
        <f t="shared" si="29"/>
        <v>-182.30000000000007</v>
      </c>
      <c r="H290" s="21">
        <f t="shared" si="26"/>
        <v>81.925441205631572</v>
      </c>
      <c r="I290" s="21"/>
    </row>
    <row r="291" spans="1:9" s="30" customFormat="1" ht="38.25" x14ac:dyDescent="0.2">
      <c r="A291" s="22" t="s">
        <v>541</v>
      </c>
      <c r="B291" s="60" t="s">
        <v>524</v>
      </c>
      <c r="C291" s="29">
        <v>1008.6</v>
      </c>
      <c r="D291" s="29">
        <v>1008.6</v>
      </c>
      <c r="E291" s="64">
        <f t="shared" si="28"/>
        <v>0</v>
      </c>
      <c r="F291" s="29">
        <v>826.3</v>
      </c>
      <c r="G291" s="64">
        <f t="shared" si="29"/>
        <v>-182.30000000000007</v>
      </c>
      <c r="H291" s="29">
        <f t="shared" si="26"/>
        <v>81.925441205631572</v>
      </c>
      <c r="I291" s="29"/>
    </row>
    <row r="292" spans="1:9" x14ac:dyDescent="0.2">
      <c r="A292" s="12" t="s">
        <v>342</v>
      </c>
      <c r="B292" s="13" t="s">
        <v>343</v>
      </c>
      <c r="C292" s="14">
        <f>C293+C295</f>
        <v>5955.3</v>
      </c>
      <c r="D292" s="14">
        <f>D293+D295</f>
        <v>30230.799999999999</v>
      </c>
      <c r="E292" s="64">
        <f t="shared" si="28"/>
        <v>24275.5</v>
      </c>
      <c r="F292" s="14">
        <f>F293+F295</f>
        <v>3758.5</v>
      </c>
      <c r="G292" s="64">
        <f t="shared" si="29"/>
        <v>-26472.3</v>
      </c>
      <c r="H292" s="14">
        <f t="shared" si="26"/>
        <v>12.432684546885959</v>
      </c>
      <c r="I292" s="14">
        <f>I293+I295</f>
        <v>0</v>
      </c>
    </row>
    <row r="293" spans="1:9" s="33" customFormat="1" x14ac:dyDescent="0.2">
      <c r="A293" s="12" t="s">
        <v>344</v>
      </c>
      <c r="B293" s="13" t="s">
        <v>345</v>
      </c>
      <c r="C293" s="14">
        <f>C294</f>
        <v>0</v>
      </c>
      <c r="D293" s="14">
        <f>D294</f>
        <v>0</v>
      </c>
      <c r="E293" s="64">
        <f t="shared" si="28"/>
        <v>0</v>
      </c>
      <c r="F293" s="14">
        <f>F294</f>
        <v>313</v>
      </c>
      <c r="G293" s="64">
        <f t="shared" si="29"/>
        <v>313</v>
      </c>
      <c r="H293" s="14"/>
      <c r="I293" s="14">
        <f>I294</f>
        <v>0</v>
      </c>
    </row>
    <row r="294" spans="1:9" x14ac:dyDescent="0.2">
      <c r="A294" s="22" t="s">
        <v>346</v>
      </c>
      <c r="B294" s="23" t="s">
        <v>347</v>
      </c>
      <c r="C294" s="24">
        <v>0</v>
      </c>
      <c r="D294" s="24">
        <v>0</v>
      </c>
      <c r="E294" s="64">
        <f t="shared" si="28"/>
        <v>0</v>
      </c>
      <c r="F294" s="24">
        <v>313</v>
      </c>
      <c r="G294" s="64">
        <f t="shared" si="29"/>
        <v>313</v>
      </c>
      <c r="H294" s="24"/>
      <c r="I294" s="24"/>
    </row>
    <row r="295" spans="1:9" s="33" customFormat="1" x14ac:dyDescent="0.2">
      <c r="A295" s="12" t="s">
        <v>348</v>
      </c>
      <c r="B295" s="13" t="s">
        <v>349</v>
      </c>
      <c r="C295" s="14">
        <f>C296</f>
        <v>5955.3</v>
      </c>
      <c r="D295" s="14">
        <f>D296</f>
        <v>30230.799999999999</v>
      </c>
      <c r="E295" s="64">
        <f t="shared" si="28"/>
        <v>24275.5</v>
      </c>
      <c r="F295" s="14">
        <f>F296</f>
        <v>3445.5</v>
      </c>
      <c r="G295" s="64">
        <f t="shared" si="29"/>
        <v>-26785.3</v>
      </c>
      <c r="H295" s="14">
        <f t="shared" si="26"/>
        <v>11.397316643952525</v>
      </c>
      <c r="I295" s="14">
        <f>I296</f>
        <v>0</v>
      </c>
    </row>
    <row r="296" spans="1:9" x14ac:dyDescent="0.2">
      <c r="A296" s="22" t="s">
        <v>350</v>
      </c>
      <c r="B296" s="23" t="s">
        <v>678</v>
      </c>
      <c r="C296" s="24">
        <v>5955.3</v>
      </c>
      <c r="D296" s="24">
        <v>30230.799999999999</v>
      </c>
      <c r="E296" s="64">
        <f t="shared" si="28"/>
        <v>24275.5</v>
      </c>
      <c r="F296" s="24">
        <v>3445.5</v>
      </c>
      <c r="G296" s="64">
        <f t="shared" si="29"/>
        <v>-26785.3</v>
      </c>
      <c r="H296" s="24">
        <f t="shared" si="26"/>
        <v>11.397316643952525</v>
      </c>
      <c r="I296" s="24"/>
    </row>
    <row r="297" spans="1:9" x14ac:dyDescent="0.2">
      <c r="A297" s="12" t="s">
        <v>351</v>
      </c>
      <c r="B297" s="17" t="s">
        <v>352</v>
      </c>
      <c r="C297" s="14">
        <f>C298+C365+C375+C369</f>
        <v>3433168.5999999996</v>
      </c>
      <c r="D297" s="14">
        <f>D298+D365+D375+D369</f>
        <v>4717094.6000000006</v>
      </c>
      <c r="E297" s="64">
        <f t="shared" si="28"/>
        <v>1283926.0000000009</v>
      </c>
      <c r="F297" s="14">
        <f>F298+F365+F375+F369</f>
        <v>4281050.5000000009</v>
      </c>
      <c r="G297" s="64">
        <f t="shared" si="29"/>
        <v>-436044.09999999963</v>
      </c>
      <c r="H297" s="14">
        <f t="shared" si="26"/>
        <v>90.756087444165317</v>
      </c>
      <c r="I297" s="14" t="e">
        <f>I298+I365+I375+I369</f>
        <v>#REF!</v>
      </c>
    </row>
    <row r="298" spans="1:9" ht="25.5" x14ac:dyDescent="0.2">
      <c r="A298" s="44" t="s">
        <v>353</v>
      </c>
      <c r="B298" s="13" t="s">
        <v>354</v>
      </c>
      <c r="C298" s="14">
        <f>C299+C306+C339+C356</f>
        <v>3272317.9999999995</v>
      </c>
      <c r="D298" s="14">
        <f>D299+D306+D339+D356</f>
        <v>4712494.2</v>
      </c>
      <c r="E298" s="64">
        <f t="shared" si="28"/>
        <v>1440176.2000000007</v>
      </c>
      <c r="F298" s="14">
        <f>F299+F306+F339+F356</f>
        <v>4288462.6000000006</v>
      </c>
      <c r="G298" s="64">
        <f t="shared" si="29"/>
        <v>-424031.59999999963</v>
      </c>
      <c r="H298" s="14">
        <f t="shared" si="26"/>
        <v>91.001970888367353</v>
      </c>
      <c r="I298" s="14" t="e">
        <f>I299+I306+I339+I356</f>
        <v>#REF!</v>
      </c>
    </row>
    <row r="299" spans="1:9" s="33" customFormat="1" ht="16.899999999999999" customHeight="1" x14ac:dyDescent="0.2">
      <c r="A299" s="16" t="s">
        <v>466</v>
      </c>
      <c r="B299" s="17" t="s">
        <v>355</v>
      </c>
      <c r="C299" s="14">
        <f>C302+C304</f>
        <v>37334.800000000003</v>
      </c>
      <c r="D299" s="14">
        <f>D302+D300</f>
        <v>188397.80000000002</v>
      </c>
      <c r="E299" s="64">
        <f t="shared" si="28"/>
        <v>151063</v>
      </c>
      <c r="F299" s="14">
        <f>F302+F300</f>
        <v>188397.80000000002</v>
      </c>
      <c r="G299" s="64">
        <f t="shared" si="29"/>
        <v>0</v>
      </c>
      <c r="H299" s="14">
        <f t="shared" si="26"/>
        <v>100</v>
      </c>
      <c r="I299" s="14">
        <f>I302+I304</f>
        <v>0</v>
      </c>
    </row>
    <row r="300" spans="1:9" s="33" customFormat="1" ht="25.5" x14ac:dyDescent="0.2">
      <c r="A300" s="48" t="s">
        <v>729</v>
      </c>
      <c r="B300" s="58" t="s">
        <v>728</v>
      </c>
      <c r="C300" s="21">
        <v>0</v>
      </c>
      <c r="D300" s="21">
        <v>907.1</v>
      </c>
      <c r="E300" s="77"/>
      <c r="F300" s="21">
        <f>F301</f>
        <v>907.1</v>
      </c>
      <c r="G300" s="77"/>
      <c r="H300" s="29">
        <f t="shared" si="26"/>
        <v>100</v>
      </c>
      <c r="I300" s="14"/>
    </row>
    <row r="301" spans="1:9" s="33" customFormat="1" ht="25.5" x14ac:dyDescent="0.2">
      <c r="A301" s="59" t="s">
        <v>731</v>
      </c>
      <c r="B301" s="60" t="s">
        <v>730</v>
      </c>
      <c r="C301" s="29">
        <v>0</v>
      </c>
      <c r="D301" s="29">
        <v>907.1</v>
      </c>
      <c r="E301" s="76"/>
      <c r="F301" s="29">
        <v>907.1</v>
      </c>
      <c r="G301" s="76"/>
      <c r="H301" s="29">
        <f t="shared" si="26"/>
        <v>100</v>
      </c>
      <c r="I301" s="14"/>
    </row>
    <row r="302" spans="1:9" s="26" customFormat="1" x14ac:dyDescent="0.2">
      <c r="A302" s="54" t="s">
        <v>548</v>
      </c>
      <c r="B302" s="38" t="s">
        <v>357</v>
      </c>
      <c r="C302" s="25">
        <f>C303</f>
        <v>37334.800000000003</v>
      </c>
      <c r="D302" s="25">
        <f>D303</f>
        <v>187490.7</v>
      </c>
      <c r="E302" s="64">
        <f t="shared" si="28"/>
        <v>150155.90000000002</v>
      </c>
      <c r="F302" s="25">
        <f>F303</f>
        <v>187490.7</v>
      </c>
      <c r="G302" s="64">
        <f t="shared" si="29"/>
        <v>0</v>
      </c>
      <c r="H302" s="25">
        <f t="shared" si="26"/>
        <v>100</v>
      </c>
      <c r="I302" s="25">
        <f>I303</f>
        <v>0</v>
      </c>
    </row>
    <row r="303" spans="1:9" x14ac:dyDescent="0.2">
      <c r="A303" s="47" t="s">
        <v>581</v>
      </c>
      <c r="B303" s="23" t="s">
        <v>359</v>
      </c>
      <c r="C303" s="24">
        <v>37334.800000000003</v>
      </c>
      <c r="D303" s="24">
        <v>187490.7</v>
      </c>
      <c r="E303" s="64">
        <f t="shared" si="28"/>
        <v>150155.90000000002</v>
      </c>
      <c r="F303" s="24">
        <v>187490.7</v>
      </c>
      <c r="G303" s="64">
        <f t="shared" si="29"/>
        <v>0</v>
      </c>
      <c r="H303" s="24">
        <f t="shared" si="26"/>
        <v>100</v>
      </c>
      <c r="I303" s="24"/>
    </row>
    <row r="304" spans="1:9" s="26" customFormat="1" hidden="1" x14ac:dyDescent="0.2">
      <c r="A304" s="54" t="s">
        <v>356</v>
      </c>
      <c r="B304" s="38" t="s">
        <v>357</v>
      </c>
      <c r="C304" s="25">
        <f>C305</f>
        <v>0</v>
      </c>
      <c r="D304" s="25">
        <f>D305</f>
        <v>0</v>
      </c>
      <c r="E304" s="64">
        <f t="shared" si="28"/>
        <v>0</v>
      </c>
      <c r="F304" s="25">
        <f>F305</f>
        <v>0</v>
      </c>
      <c r="G304" s="64">
        <f t="shared" si="29"/>
        <v>0</v>
      </c>
      <c r="H304" s="25" t="e">
        <f t="shared" si="26"/>
        <v>#DIV/0!</v>
      </c>
      <c r="I304" s="25">
        <f>I305</f>
        <v>0</v>
      </c>
    </row>
    <row r="305" spans="1:11" hidden="1" x14ac:dyDescent="0.2">
      <c r="A305" s="47" t="s">
        <v>358</v>
      </c>
      <c r="B305" s="23" t="s">
        <v>359</v>
      </c>
      <c r="C305" s="24"/>
      <c r="D305" s="24"/>
      <c r="E305" s="64">
        <f t="shared" si="28"/>
        <v>0</v>
      </c>
      <c r="F305" s="24"/>
      <c r="G305" s="64">
        <f t="shared" si="29"/>
        <v>0</v>
      </c>
      <c r="H305" s="24" t="e">
        <f t="shared" si="26"/>
        <v>#DIV/0!</v>
      </c>
      <c r="I305" s="24"/>
    </row>
    <row r="306" spans="1:11" s="33" customFormat="1" ht="27.6" customHeight="1" x14ac:dyDescent="0.2">
      <c r="A306" s="16" t="s">
        <v>467</v>
      </c>
      <c r="B306" s="17" t="s">
        <v>360</v>
      </c>
      <c r="C306" s="14">
        <f>C311+C317+C319+C321+C323+C325+C327+C329+C335+C337+C313+C315+C333</f>
        <v>1438836.4</v>
      </c>
      <c r="D306" s="14">
        <f>D311+D317+D319+D321+D323+D325+D327+D329+D335+D337+D313+D315+D333</f>
        <v>2004660.5999999999</v>
      </c>
      <c r="E306" s="64">
        <f t="shared" si="28"/>
        <v>565824.19999999995</v>
      </c>
      <c r="F306" s="14">
        <f>F311+F317+F319+F321+F323+F325+F327+F329+F335+F337+F313+F315+F333</f>
        <v>1811434</v>
      </c>
      <c r="G306" s="64">
        <f t="shared" si="29"/>
        <v>-193226.59999999986</v>
      </c>
      <c r="H306" s="14">
        <f t="shared" si="26"/>
        <v>90.361131455369559</v>
      </c>
      <c r="I306" s="14" t="e">
        <f>I307+I337+I311+I325+#REF!+I309+#REF!+#REF!+#REF!+#REF!</f>
        <v>#REF!</v>
      </c>
    </row>
    <row r="307" spans="1:11" s="26" customFormat="1" ht="25.5" hidden="1" x14ac:dyDescent="0.2">
      <c r="A307" s="54" t="s">
        <v>361</v>
      </c>
      <c r="B307" s="38" t="s">
        <v>362</v>
      </c>
      <c r="C307" s="21">
        <f>C308</f>
        <v>0</v>
      </c>
      <c r="D307" s="21">
        <f>D308</f>
        <v>0</v>
      </c>
      <c r="E307" s="64">
        <f t="shared" si="28"/>
        <v>0</v>
      </c>
      <c r="F307" s="21">
        <f>F308</f>
        <v>0</v>
      </c>
      <c r="G307" s="64">
        <f t="shared" si="29"/>
        <v>0</v>
      </c>
      <c r="H307" s="21" t="e">
        <f t="shared" si="26"/>
        <v>#DIV/0!</v>
      </c>
      <c r="I307" s="21">
        <f>I308</f>
        <v>0</v>
      </c>
    </row>
    <row r="308" spans="1:11" ht="25.5" hidden="1" x14ac:dyDescent="0.2">
      <c r="A308" s="47" t="s">
        <v>363</v>
      </c>
      <c r="B308" s="23" t="s">
        <v>364</v>
      </c>
      <c r="C308" s="29">
        <v>0</v>
      </c>
      <c r="D308" s="29">
        <v>0</v>
      </c>
      <c r="E308" s="64">
        <f t="shared" si="28"/>
        <v>0</v>
      </c>
      <c r="F308" s="29">
        <v>0</v>
      </c>
      <c r="G308" s="64">
        <f t="shared" si="29"/>
        <v>0</v>
      </c>
      <c r="H308" s="29" t="e">
        <f t="shared" si="26"/>
        <v>#DIV/0!</v>
      </c>
      <c r="I308" s="29"/>
    </row>
    <row r="309" spans="1:11" s="26" customFormat="1" ht="15.6" hidden="1" customHeight="1" x14ac:dyDescent="0.2">
      <c r="A309" s="54" t="s">
        <v>365</v>
      </c>
      <c r="B309" s="58" t="s">
        <v>366</v>
      </c>
      <c r="C309" s="21">
        <f>C310</f>
        <v>0</v>
      </c>
      <c r="D309" s="21">
        <f>D310</f>
        <v>0</v>
      </c>
      <c r="E309" s="64">
        <f t="shared" si="28"/>
        <v>0</v>
      </c>
      <c r="F309" s="21">
        <f>F310</f>
        <v>0</v>
      </c>
      <c r="G309" s="64">
        <f t="shared" si="29"/>
        <v>0</v>
      </c>
      <c r="H309" s="21" t="e">
        <f t="shared" si="26"/>
        <v>#DIV/0!</v>
      </c>
      <c r="I309" s="21">
        <f>I310</f>
        <v>0</v>
      </c>
    </row>
    <row r="310" spans="1:11" ht="19.149999999999999" hidden="1" customHeight="1" x14ac:dyDescent="0.2">
      <c r="A310" s="47" t="s">
        <v>367</v>
      </c>
      <c r="B310" s="60" t="s">
        <v>368</v>
      </c>
      <c r="C310" s="29">
        <v>0</v>
      </c>
      <c r="D310" s="29">
        <v>0</v>
      </c>
      <c r="E310" s="64">
        <f t="shared" si="28"/>
        <v>0</v>
      </c>
      <c r="F310" s="29">
        <v>0</v>
      </c>
      <c r="G310" s="64">
        <f t="shared" si="29"/>
        <v>0</v>
      </c>
      <c r="H310" s="29" t="e">
        <f t="shared" si="26"/>
        <v>#DIV/0!</v>
      </c>
      <c r="I310" s="29"/>
    </row>
    <row r="311" spans="1:11" s="26" customFormat="1" ht="30" customHeight="1" x14ac:dyDescent="0.2">
      <c r="A311" s="54" t="s">
        <v>369</v>
      </c>
      <c r="B311" s="58" t="s">
        <v>370</v>
      </c>
      <c r="C311" s="21">
        <f>C312</f>
        <v>209833</v>
      </c>
      <c r="D311" s="21">
        <f>D312</f>
        <v>365924.6</v>
      </c>
      <c r="E311" s="64">
        <f t="shared" si="28"/>
        <v>156091.59999999998</v>
      </c>
      <c r="F311" s="21">
        <f>F312</f>
        <v>365541.2</v>
      </c>
      <c r="G311" s="64">
        <f t="shared" si="29"/>
        <v>-383.39999999996508</v>
      </c>
      <c r="H311" s="21">
        <f t="shared" si="26"/>
        <v>99.895224316703505</v>
      </c>
      <c r="I311" s="21">
        <f>I312</f>
        <v>0</v>
      </c>
      <c r="K311" s="70"/>
    </row>
    <row r="312" spans="1:11" ht="30" customHeight="1" x14ac:dyDescent="0.2">
      <c r="A312" s="47" t="s">
        <v>371</v>
      </c>
      <c r="B312" s="60" t="s">
        <v>372</v>
      </c>
      <c r="C312" s="29">
        <v>209833</v>
      </c>
      <c r="D312" s="29">
        <v>365924.6</v>
      </c>
      <c r="E312" s="64">
        <f t="shared" si="28"/>
        <v>156091.59999999998</v>
      </c>
      <c r="F312" s="29">
        <v>365541.2</v>
      </c>
      <c r="G312" s="64">
        <f t="shared" si="29"/>
        <v>-383.39999999996508</v>
      </c>
      <c r="H312" s="29">
        <f t="shared" si="26"/>
        <v>99.895224316703505</v>
      </c>
      <c r="I312" s="29"/>
    </row>
    <row r="313" spans="1:11" ht="30" customHeight="1" x14ac:dyDescent="0.2">
      <c r="A313" s="54" t="s">
        <v>606</v>
      </c>
      <c r="B313" s="58" t="s">
        <v>604</v>
      </c>
      <c r="C313" s="21">
        <f t="shared" ref="C313:I313" si="31">C314</f>
        <v>7815.2</v>
      </c>
      <c r="D313" s="21">
        <f t="shared" si="31"/>
        <v>7815.2</v>
      </c>
      <c r="E313" s="64">
        <f t="shared" si="28"/>
        <v>0</v>
      </c>
      <c r="F313" s="21">
        <f t="shared" si="31"/>
        <v>7815.2</v>
      </c>
      <c r="G313" s="64">
        <f t="shared" si="29"/>
        <v>0</v>
      </c>
      <c r="H313" s="21">
        <f t="shared" si="26"/>
        <v>100</v>
      </c>
      <c r="I313" s="21">
        <f t="shared" si="31"/>
        <v>0</v>
      </c>
    </row>
    <row r="314" spans="1:11" ht="30" customHeight="1" x14ac:dyDescent="0.2">
      <c r="A314" s="47" t="s">
        <v>607</v>
      </c>
      <c r="B314" s="60" t="s">
        <v>605</v>
      </c>
      <c r="C314" s="29">
        <v>7815.2</v>
      </c>
      <c r="D314" s="29">
        <v>7815.2</v>
      </c>
      <c r="E314" s="64">
        <f t="shared" si="28"/>
        <v>0</v>
      </c>
      <c r="F314" s="29">
        <v>7815.2</v>
      </c>
      <c r="G314" s="64">
        <f t="shared" si="29"/>
        <v>0</v>
      </c>
      <c r="H314" s="29">
        <f t="shared" si="26"/>
        <v>100</v>
      </c>
      <c r="I314" s="29"/>
    </row>
    <row r="315" spans="1:11" ht="30" customHeight="1" x14ac:dyDescent="0.2">
      <c r="A315" s="54" t="s">
        <v>610</v>
      </c>
      <c r="B315" s="58" t="s">
        <v>608</v>
      </c>
      <c r="C315" s="21">
        <f t="shared" ref="C315:I315" si="32">C316</f>
        <v>0</v>
      </c>
      <c r="D315" s="21">
        <f t="shared" si="32"/>
        <v>26315</v>
      </c>
      <c r="E315" s="64">
        <f t="shared" si="28"/>
        <v>26315</v>
      </c>
      <c r="F315" s="21">
        <f t="shared" si="32"/>
        <v>26315</v>
      </c>
      <c r="G315" s="64">
        <f t="shared" si="29"/>
        <v>0</v>
      </c>
      <c r="H315" s="21">
        <f t="shared" si="26"/>
        <v>100</v>
      </c>
      <c r="I315" s="21">
        <f t="shared" si="32"/>
        <v>0</v>
      </c>
    </row>
    <row r="316" spans="1:11" ht="30" customHeight="1" x14ac:dyDescent="0.2">
      <c r="A316" s="47" t="s">
        <v>611</v>
      </c>
      <c r="B316" s="60" t="s">
        <v>609</v>
      </c>
      <c r="C316" s="29">
        <v>0</v>
      </c>
      <c r="D316" s="29">
        <v>26315</v>
      </c>
      <c r="E316" s="64">
        <f t="shared" si="28"/>
        <v>26315</v>
      </c>
      <c r="F316" s="29">
        <v>26315</v>
      </c>
      <c r="G316" s="64">
        <f t="shared" si="29"/>
        <v>0</v>
      </c>
      <c r="H316" s="29">
        <f t="shared" si="26"/>
        <v>100</v>
      </c>
      <c r="I316" s="29"/>
    </row>
    <row r="317" spans="1:11" ht="30" customHeight="1" x14ac:dyDescent="0.2">
      <c r="A317" s="54" t="s">
        <v>584</v>
      </c>
      <c r="B317" s="58" t="s">
        <v>582</v>
      </c>
      <c r="C317" s="21">
        <v>0</v>
      </c>
      <c r="D317" s="21">
        <f>D318</f>
        <v>98317.4</v>
      </c>
      <c r="E317" s="64">
        <f t="shared" si="28"/>
        <v>98317.4</v>
      </c>
      <c r="F317" s="21">
        <f>F318</f>
        <v>98317.4</v>
      </c>
      <c r="G317" s="64">
        <f t="shared" si="29"/>
        <v>0</v>
      </c>
      <c r="H317" s="21">
        <f t="shared" si="26"/>
        <v>100</v>
      </c>
      <c r="I317" s="21"/>
    </row>
    <row r="318" spans="1:11" ht="30" customHeight="1" x14ac:dyDescent="0.2">
      <c r="A318" s="47" t="s">
        <v>585</v>
      </c>
      <c r="B318" s="60" t="s">
        <v>583</v>
      </c>
      <c r="C318" s="29">
        <v>0</v>
      </c>
      <c r="D318" s="29">
        <v>98317.4</v>
      </c>
      <c r="E318" s="64">
        <f t="shared" si="28"/>
        <v>98317.4</v>
      </c>
      <c r="F318" s="29">
        <v>98317.4</v>
      </c>
      <c r="G318" s="64">
        <f t="shared" si="29"/>
        <v>0</v>
      </c>
      <c r="H318" s="29">
        <f t="shared" si="26"/>
        <v>100</v>
      </c>
      <c r="I318" s="29"/>
    </row>
    <row r="319" spans="1:11" ht="30" customHeight="1" x14ac:dyDescent="0.2">
      <c r="A319" s="54" t="s">
        <v>468</v>
      </c>
      <c r="B319" s="58" t="s">
        <v>380</v>
      </c>
      <c r="C319" s="21">
        <f>C320</f>
        <v>0</v>
      </c>
      <c r="D319" s="21">
        <f t="shared" ref="D319:F319" si="33">D320</f>
        <v>9960</v>
      </c>
      <c r="E319" s="64">
        <f t="shared" si="28"/>
        <v>9960</v>
      </c>
      <c r="F319" s="21">
        <f t="shared" si="33"/>
        <v>9553.9</v>
      </c>
      <c r="G319" s="64">
        <f t="shared" si="29"/>
        <v>-406.10000000000036</v>
      </c>
      <c r="H319" s="21">
        <f t="shared" si="26"/>
        <v>95.922690763052216</v>
      </c>
      <c r="I319" s="21"/>
    </row>
    <row r="320" spans="1:11" ht="30" customHeight="1" x14ac:dyDescent="0.2">
      <c r="A320" s="47" t="s">
        <v>469</v>
      </c>
      <c r="B320" s="60" t="s">
        <v>381</v>
      </c>
      <c r="C320" s="29">
        <v>0</v>
      </c>
      <c r="D320" s="29">
        <v>9960</v>
      </c>
      <c r="E320" s="64">
        <f t="shared" si="28"/>
        <v>9960</v>
      </c>
      <c r="F320" s="29">
        <v>9553.9</v>
      </c>
      <c r="G320" s="64">
        <f t="shared" si="29"/>
        <v>-406.10000000000036</v>
      </c>
      <c r="H320" s="29">
        <f t="shared" si="26"/>
        <v>95.922690763052216</v>
      </c>
      <c r="I320" s="29"/>
    </row>
    <row r="321" spans="1:9" ht="30" customHeight="1" x14ac:dyDescent="0.2">
      <c r="A321" s="54" t="s">
        <v>588</v>
      </c>
      <c r="B321" s="58" t="s">
        <v>586</v>
      </c>
      <c r="C321" s="21">
        <f>C322</f>
        <v>0</v>
      </c>
      <c r="D321" s="21">
        <f t="shared" ref="D321:F321" si="34">D322</f>
        <v>575</v>
      </c>
      <c r="E321" s="64">
        <f t="shared" si="28"/>
        <v>575</v>
      </c>
      <c r="F321" s="21">
        <f t="shared" si="34"/>
        <v>575</v>
      </c>
      <c r="G321" s="64">
        <f t="shared" si="29"/>
        <v>0</v>
      </c>
      <c r="H321" s="21">
        <f t="shared" si="26"/>
        <v>100</v>
      </c>
      <c r="I321" s="21"/>
    </row>
    <row r="322" spans="1:9" ht="30" customHeight="1" x14ac:dyDescent="0.2">
      <c r="A322" s="47" t="s">
        <v>589</v>
      </c>
      <c r="B322" s="60" t="s">
        <v>587</v>
      </c>
      <c r="C322" s="29">
        <v>0</v>
      </c>
      <c r="D322" s="29">
        <v>575</v>
      </c>
      <c r="E322" s="64">
        <f t="shared" si="28"/>
        <v>575</v>
      </c>
      <c r="F322" s="29">
        <v>575</v>
      </c>
      <c r="G322" s="64">
        <f t="shared" si="29"/>
        <v>0</v>
      </c>
      <c r="H322" s="29">
        <f t="shared" si="26"/>
        <v>100</v>
      </c>
      <c r="I322" s="29"/>
    </row>
    <row r="323" spans="1:9" ht="20.45" customHeight="1" x14ac:dyDescent="0.2">
      <c r="A323" s="54" t="s">
        <v>470</v>
      </c>
      <c r="B323" s="58" t="s">
        <v>382</v>
      </c>
      <c r="C323" s="21">
        <f>C324</f>
        <v>0</v>
      </c>
      <c r="D323" s="21">
        <f t="shared" ref="D323:I323" si="35">D324</f>
        <v>44583.199999999997</v>
      </c>
      <c r="E323" s="64">
        <f t="shared" si="28"/>
        <v>44583.199999999997</v>
      </c>
      <c r="F323" s="21">
        <f t="shared" si="35"/>
        <v>44059</v>
      </c>
      <c r="G323" s="64">
        <f t="shared" si="29"/>
        <v>-524.19999999999709</v>
      </c>
      <c r="H323" s="21">
        <f t="shared" si="26"/>
        <v>98.824220782716367</v>
      </c>
      <c r="I323" s="21">
        <f t="shared" si="35"/>
        <v>0</v>
      </c>
    </row>
    <row r="324" spans="1:9" ht="30" customHeight="1" x14ac:dyDescent="0.2">
      <c r="A324" s="47" t="s">
        <v>471</v>
      </c>
      <c r="B324" s="60" t="s">
        <v>383</v>
      </c>
      <c r="C324" s="29">
        <f>32700-32700</f>
        <v>0</v>
      </c>
      <c r="D324" s="29">
        <v>44583.199999999997</v>
      </c>
      <c r="E324" s="64">
        <f t="shared" si="28"/>
        <v>44583.199999999997</v>
      </c>
      <c r="F324" s="29">
        <v>44059</v>
      </c>
      <c r="G324" s="64">
        <f t="shared" si="29"/>
        <v>-524.19999999999709</v>
      </c>
      <c r="H324" s="29">
        <f t="shared" si="26"/>
        <v>98.824220782716367</v>
      </c>
      <c r="I324" s="29"/>
    </row>
    <row r="325" spans="1:9" hidden="1" x14ac:dyDescent="0.2">
      <c r="A325" s="54" t="s">
        <v>373</v>
      </c>
      <c r="B325" s="58" t="s">
        <v>374</v>
      </c>
      <c r="C325" s="29">
        <f>C326</f>
        <v>0</v>
      </c>
      <c r="D325" s="29">
        <f>D326</f>
        <v>0</v>
      </c>
      <c r="E325" s="64">
        <f t="shared" si="28"/>
        <v>0</v>
      </c>
      <c r="F325" s="29">
        <f>F326</f>
        <v>0</v>
      </c>
      <c r="G325" s="64">
        <f t="shared" si="29"/>
        <v>0</v>
      </c>
      <c r="H325" s="29" t="e">
        <f t="shared" si="26"/>
        <v>#DIV/0!</v>
      </c>
      <c r="I325" s="29">
        <f>I326</f>
        <v>0</v>
      </c>
    </row>
    <row r="326" spans="1:9" hidden="1" x14ac:dyDescent="0.2">
      <c r="A326" s="47" t="s">
        <v>375</v>
      </c>
      <c r="B326" s="60" t="s">
        <v>374</v>
      </c>
      <c r="C326" s="29">
        <v>0</v>
      </c>
      <c r="D326" s="29">
        <v>0</v>
      </c>
      <c r="E326" s="64">
        <f t="shared" si="28"/>
        <v>0</v>
      </c>
      <c r="F326" s="29">
        <v>0</v>
      </c>
      <c r="G326" s="64">
        <f t="shared" si="29"/>
        <v>0</v>
      </c>
      <c r="H326" s="29" t="e">
        <f t="shared" si="26"/>
        <v>#DIV/0!</v>
      </c>
      <c r="I326" s="29"/>
    </row>
    <row r="327" spans="1:9" ht="25.5" x14ac:dyDescent="0.2">
      <c r="A327" s="54" t="s">
        <v>448</v>
      </c>
      <c r="B327" s="58" t="s">
        <v>446</v>
      </c>
      <c r="C327" s="21">
        <f>C328</f>
        <v>433311.8</v>
      </c>
      <c r="D327" s="21">
        <f t="shared" ref="D327:F327" si="36">D328</f>
        <v>433311.8</v>
      </c>
      <c r="E327" s="64">
        <f t="shared" si="28"/>
        <v>0</v>
      </c>
      <c r="F327" s="21">
        <f t="shared" si="36"/>
        <v>368823.1</v>
      </c>
      <c r="G327" s="64">
        <f t="shared" si="29"/>
        <v>-64488.700000000012</v>
      </c>
      <c r="H327" s="21">
        <f t="shared" si="26"/>
        <v>85.117252749636634</v>
      </c>
      <c r="I327" s="21"/>
    </row>
    <row r="328" spans="1:9" ht="25.5" x14ac:dyDescent="0.2">
      <c r="A328" s="47" t="s">
        <v>449</v>
      </c>
      <c r="B328" s="60" t="s">
        <v>447</v>
      </c>
      <c r="C328" s="29">
        <v>433311.8</v>
      </c>
      <c r="D328" s="29">
        <v>433311.8</v>
      </c>
      <c r="E328" s="64">
        <f t="shared" si="28"/>
        <v>0</v>
      </c>
      <c r="F328" s="29">
        <v>368823.1</v>
      </c>
      <c r="G328" s="64">
        <f t="shared" si="29"/>
        <v>-64488.700000000012</v>
      </c>
      <c r="H328" s="29">
        <f t="shared" si="26"/>
        <v>85.117252749636634</v>
      </c>
      <c r="I328" s="29"/>
    </row>
    <row r="329" spans="1:9" ht="28.9" customHeight="1" x14ac:dyDescent="0.2">
      <c r="A329" s="47" t="s">
        <v>376</v>
      </c>
      <c r="B329" s="60" t="s">
        <v>377</v>
      </c>
      <c r="C329" s="21">
        <f>C330</f>
        <v>61903.7</v>
      </c>
      <c r="D329" s="21">
        <f>D330</f>
        <v>61695.3</v>
      </c>
      <c r="E329" s="64">
        <f t="shared" si="28"/>
        <v>-208.39999999999418</v>
      </c>
      <c r="F329" s="21">
        <f>F330</f>
        <v>57993.9</v>
      </c>
      <c r="G329" s="64">
        <f t="shared" si="29"/>
        <v>-3701.4000000000015</v>
      </c>
      <c r="H329" s="21">
        <f t="shared" si="26"/>
        <v>94.000515436346049</v>
      </c>
      <c r="I329" s="21"/>
    </row>
    <row r="330" spans="1:9" ht="42" customHeight="1" x14ac:dyDescent="0.2">
      <c r="A330" s="47" t="s">
        <v>378</v>
      </c>
      <c r="B330" s="60" t="s">
        <v>379</v>
      </c>
      <c r="C330" s="29">
        <v>61903.7</v>
      </c>
      <c r="D330" s="29">
        <v>61695.3</v>
      </c>
      <c r="E330" s="64">
        <f t="shared" si="28"/>
        <v>-208.39999999999418</v>
      </c>
      <c r="F330" s="29">
        <v>57993.9</v>
      </c>
      <c r="G330" s="64">
        <f t="shared" si="29"/>
        <v>-3701.4000000000015</v>
      </c>
      <c r="H330" s="29">
        <f t="shared" si="26"/>
        <v>94.000515436346049</v>
      </c>
      <c r="I330" s="29"/>
    </row>
    <row r="331" spans="1:9" ht="31.9" hidden="1" customHeight="1" x14ac:dyDescent="0.2">
      <c r="A331" s="47" t="s">
        <v>423</v>
      </c>
      <c r="B331" s="20" t="s">
        <v>422</v>
      </c>
      <c r="C331" s="21">
        <f>C332</f>
        <v>0</v>
      </c>
      <c r="D331" s="21">
        <f>D332</f>
        <v>0</v>
      </c>
      <c r="E331" s="64">
        <f t="shared" si="28"/>
        <v>0</v>
      </c>
      <c r="F331" s="21">
        <f>F332</f>
        <v>0</v>
      </c>
      <c r="G331" s="64">
        <f t="shared" si="29"/>
        <v>0</v>
      </c>
      <c r="H331" s="21" t="e">
        <f t="shared" si="26"/>
        <v>#DIV/0!</v>
      </c>
      <c r="I331" s="29"/>
    </row>
    <row r="332" spans="1:9" ht="33" hidden="1" customHeight="1" x14ac:dyDescent="0.2">
      <c r="A332" s="47" t="s">
        <v>424</v>
      </c>
      <c r="B332" s="28" t="s">
        <v>421</v>
      </c>
      <c r="C332" s="29">
        <v>0</v>
      </c>
      <c r="D332" s="29"/>
      <c r="E332" s="64">
        <f t="shared" si="28"/>
        <v>0</v>
      </c>
      <c r="F332" s="29"/>
      <c r="G332" s="64">
        <f t="shared" si="29"/>
        <v>0</v>
      </c>
      <c r="H332" s="29" t="e">
        <f t="shared" si="26"/>
        <v>#DIV/0!</v>
      </c>
      <c r="I332" s="29"/>
    </row>
    <row r="333" spans="1:9" ht="22.15" customHeight="1" x14ac:dyDescent="0.2">
      <c r="A333" s="48" t="s">
        <v>614</v>
      </c>
      <c r="B333" s="20" t="s">
        <v>612</v>
      </c>
      <c r="C333" s="21">
        <f t="shared" ref="C333:I333" si="37">C334</f>
        <v>6425.9</v>
      </c>
      <c r="D333" s="21">
        <f t="shared" si="37"/>
        <v>6425.9</v>
      </c>
      <c r="E333" s="64">
        <f t="shared" si="28"/>
        <v>0</v>
      </c>
      <c r="F333" s="21">
        <f t="shared" si="37"/>
        <v>5952.1</v>
      </c>
      <c r="G333" s="64">
        <f t="shared" si="29"/>
        <v>-473.79999999999927</v>
      </c>
      <c r="H333" s="21">
        <f t="shared" si="26"/>
        <v>92.62671376772127</v>
      </c>
      <c r="I333" s="21">
        <f t="shared" si="37"/>
        <v>0</v>
      </c>
    </row>
    <row r="334" spans="1:9" ht="33" customHeight="1" x14ac:dyDescent="0.2">
      <c r="A334" s="59" t="s">
        <v>615</v>
      </c>
      <c r="B334" s="28" t="s">
        <v>613</v>
      </c>
      <c r="C334" s="29">
        <v>6425.9</v>
      </c>
      <c r="D334" s="29">
        <v>6425.9</v>
      </c>
      <c r="E334" s="64">
        <f t="shared" si="28"/>
        <v>0</v>
      </c>
      <c r="F334" s="29">
        <v>5952.1</v>
      </c>
      <c r="G334" s="64">
        <f t="shared" si="29"/>
        <v>-473.79999999999927</v>
      </c>
      <c r="H334" s="29">
        <f t="shared" si="26"/>
        <v>92.62671376772127</v>
      </c>
      <c r="I334" s="29"/>
    </row>
    <row r="335" spans="1:9" ht="33" hidden="1" customHeight="1" x14ac:dyDescent="0.2">
      <c r="A335" s="48" t="s">
        <v>452</v>
      </c>
      <c r="B335" s="20" t="s">
        <v>450</v>
      </c>
      <c r="C335" s="21">
        <f>C336</f>
        <v>0</v>
      </c>
      <c r="D335" s="21">
        <f>D336</f>
        <v>0</v>
      </c>
      <c r="E335" s="64">
        <f t="shared" si="28"/>
        <v>0</v>
      </c>
      <c r="F335" s="21">
        <f>F336</f>
        <v>0</v>
      </c>
      <c r="G335" s="64">
        <f t="shared" si="29"/>
        <v>0</v>
      </c>
      <c r="H335" s="21"/>
      <c r="I335" s="21"/>
    </row>
    <row r="336" spans="1:9" ht="33" hidden="1" customHeight="1" x14ac:dyDescent="0.2">
      <c r="A336" s="59" t="s">
        <v>453</v>
      </c>
      <c r="B336" s="28" t="s">
        <v>451</v>
      </c>
      <c r="C336" s="29">
        <v>0</v>
      </c>
      <c r="D336" s="29">
        <v>0</v>
      </c>
      <c r="E336" s="64">
        <f t="shared" si="28"/>
        <v>0</v>
      </c>
      <c r="F336" s="29">
        <v>0</v>
      </c>
      <c r="G336" s="64">
        <f t="shared" si="29"/>
        <v>0</v>
      </c>
      <c r="H336" s="29"/>
      <c r="I336" s="29"/>
    </row>
    <row r="337" spans="1:9" s="26" customFormat="1" x14ac:dyDescent="0.2">
      <c r="A337" s="54" t="s">
        <v>472</v>
      </c>
      <c r="B337" s="38" t="s">
        <v>384</v>
      </c>
      <c r="C337" s="21">
        <f>C338</f>
        <v>719546.8</v>
      </c>
      <c r="D337" s="21">
        <f>D338</f>
        <v>949737.2</v>
      </c>
      <c r="E337" s="64">
        <f t="shared" si="28"/>
        <v>230190.39999999991</v>
      </c>
      <c r="F337" s="21">
        <f>F338</f>
        <v>826488.2</v>
      </c>
      <c r="G337" s="64">
        <f t="shared" si="29"/>
        <v>-123249</v>
      </c>
      <c r="H337" s="21">
        <f t="shared" si="26"/>
        <v>87.022831157924529</v>
      </c>
      <c r="I337" s="21">
        <f>I338</f>
        <v>0</v>
      </c>
    </row>
    <row r="338" spans="1:9" x14ac:dyDescent="0.2">
      <c r="A338" s="47" t="s">
        <v>473</v>
      </c>
      <c r="B338" s="23" t="s">
        <v>385</v>
      </c>
      <c r="C338" s="29">
        <v>719546.8</v>
      </c>
      <c r="D338" s="29">
        <v>949737.2</v>
      </c>
      <c r="E338" s="64">
        <f t="shared" si="28"/>
        <v>230190.39999999991</v>
      </c>
      <c r="F338" s="29">
        <v>826488.2</v>
      </c>
      <c r="G338" s="64">
        <f t="shared" si="29"/>
        <v>-123249</v>
      </c>
      <c r="H338" s="29">
        <f t="shared" si="26"/>
        <v>87.022831157924529</v>
      </c>
      <c r="I338" s="29"/>
    </row>
    <row r="339" spans="1:9" s="33" customFormat="1" x14ac:dyDescent="0.2">
      <c r="A339" s="16" t="s">
        <v>474</v>
      </c>
      <c r="B339" s="41" t="s">
        <v>386</v>
      </c>
      <c r="C339" s="14">
        <f>C340+C342+C344+C348+C350+C352+C354</f>
        <v>1662640.4999999998</v>
      </c>
      <c r="D339" s="14">
        <f>D340+D342+D344+D348+D350+D352+D354+D346</f>
        <v>1569346.0000000002</v>
      </c>
      <c r="E339" s="64">
        <f t="shared" si="28"/>
        <v>-93294.499999999534</v>
      </c>
      <c r="F339" s="14">
        <f>F340+F342+F344+F348+F350+F352+F354+F346</f>
        <v>1569237.8000000003</v>
      </c>
      <c r="G339" s="64">
        <f t="shared" si="29"/>
        <v>-108.19999999995343</v>
      </c>
      <c r="H339" s="14">
        <f t="shared" si="26"/>
        <v>99.993105408240126</v>
      </c>
      <c r="I339" s="14">
        <f t="shared" ref="I339" si="38">I340+I342+I344+I348+I350+I352+I354</f>
        <v>0</v>
      </c>
    </row>
    <row r="340" spans="1:9" s="26" customFormat="1" ht="25.5" x14ac:dyDescent="0.2">
      <c r="A340" s="54" t="s">
        <v>475</v>
      </c>
      <c r="B340" s="38" t="s">
        <v>387</v>
      </c>
      <c r="C340" s="21">
        <f>C341</f>
        <v>1611068.2</v>
      </c>
      <c r="D340" s="21">
        <f>D341</f>
        <v>1516182</v>
      </c>
      <c r="E340" s="64">
        <f t="shared" si="28"/>
        <v>-94886.199999999953</v>
      </c>
      <c r="F340" s="21">
        <f>F341</f>
        <v>1516182</v>
      </c>
      <c r="G340" s="64">
        <f t="shared" si="29"/>
        <v>0</v>
      </c>
      <c r="H340" s="21">
        <f t="shared" si="26"/>
        <v>100</v>
      </c>
      <c r="I340" s="21">
        <f>I341</f>
        <v>0</v>
      </c>
    </row>
    <row r="341" spans="1:9" ht="25.5" x14ac:dyDescent="0.2">
      <c r="A341" s="47" t="s">
        <v>476</v>
      </c>
      <c r="B341" s="53" t="s">
        <v>388</v>
      </c>
      <c r="C341" s="29">
        <v>1611068.2</v>
      </c>
      <c r="D341" s="29">
        <v>1516182</v>
      </c>
      <c r="E341" s="64">
        <f t="shared" si="28"/>
        <v>-94886.199999999953</v>
      </c>
      <c r="F341" s="29">
        <v>1516182</v>
      </c>
      <c r="G341" s="64">
        <f t="shared" si="29"/>
        <v>0</v>
      </c>
      <c r="H341" s="29">
        <f t="shared" si="26"/>
        <v>100</v>
      </c>
      <c r="I341" s="29"/>
    </row>
    <row r="342" spans="1:9" ht="38.25" x14ac:dyDescent="0.2">
      <c r="A342" s="54" t="s">
        <v>477</v>
      </c>
      <c r="B342" s="38" t="s">
        <v>389</v>
      </c>
      <c r="C342" s="21">
        <f>C343</f>
        <v>29573.7</v>
      </c>
      <c r="D342" s="21">
        <f>D343</f>
        <v>29573.599999999999</v>
      </c>
      <c r="E342" s="64">
        <f t="shared" si="28"/>
        <v>-0.10000000000218279</v>
      </c>
      <c r="F342" s="21">
        <f>F343</f>
        <v>29573.599999999999</v>
      </c>
      <c r="G342" s="64">
        <f t="shared" si="29"/>
        <v>0</v>
      </c>
      <c r="H342" s="21">
        <f t="shared" si="26"/>
        <v>100</v>
      </c>
      <c r="I342" s="21"/>
    </row>
    <row r="343" spans="1:9" ht="38.25" x14ac:dyDescent="0.2">
      <c r="A343" s="59" t="s">
        <v>478</v>
      </c>
      <c r="B343" s="23" t="s">
        <v>390</v>
      </c>
      <c r="C343" s="29">
        <v>29573.7</v>
      </c>
      <c r="D343" s="29">
        <v>29573.599999999999</v>
      </c>
      <c r="E343" s="64">
        <f t="shared" si="28"/>
        <v>-0.10000000000218279</v>
      </c>
      <c r="F343" s="29">
        <v>29573.599999999999</v>
      </c>
      <c r="G343" s="64">
        <f t="shared" si="29"/>
        <v>0</v>
      </c>
      <c r="H343" s="29">
        <f t="shared" si="26"/>
        <v>100</v>
      </c>
      <c r="I343" s="29"/>
    </row>
    <row r="344" spans="1:9" ht="46.15" customHeight="1" x14ac:dyDescent="0.2">
      <c r="A344" s="54" t="s">
        <v>479</v>
      </c>
      <c r="B344" s="38" t="s">
        <v>391</v>
      </c>
      <c r="C344" s="21">
        <f>C345</f>
        <v>98</v>
      </c>
      <c r="D344" s="21">
        <f>D345</f>
        <v>98</v>
      </c>
      <c r="E344" s="64">
        <f t="shared" si="28"/>
        <v>0</v>
      </c>
      <c r="F344" s="21">
        <f>F345</f>
        <v>0</v>
      </c>
      <c r="G344" s="64">
        <f t="shared" si="29"/>
        <v>-98</v>
      </c>
      <c r="H344" s="21"/>
      <c r="I344" s="21">
        <f>I345</f>
        <v>0</v>
      </c>
    </row>
    <row r="345" spans="1:9" ht="42.6" customHeight="1" x14ac:dyDescent="0.2">
      <c r="A345" s="59" t="s">
        <v>480</v>
      </c>
      <c r="B345" s="23" t="s">
        <v>392</v>
      </c>
      <c r="C345" s="29">
        <v>98</v>
      </c>
      <c r="D345" s="29">
        <v>98</v>
      </c>
      <c r="E345" s="64">
        <f t="shared" si="28"/>
        <v>0</v>
      </c>
      <c r="F345" s="29">
        <v>0</v>
      </c>
      <c r="G345" s="64">
        <f t="shared" si="29"/>
        <v>-98</v>
      </c>
      <c r="H345" s="29"/>
      <c r="I345" s="29">
        <v>0</v>
      </c>
    </row>
    <row r="346" spans="1:9" ht="42.6" customHeight="1" x14ac:dyDescent="0.2">
      <c r="A346" s="48" t="s">
        <v>464</v>
      </c>
      <c r="B346" s="20" t="s">
        <v>462</v>
      </c>
      <c r="C346" s="21">
        <v>0</v>
      </c>
      <c r="D346" s="21">
        <f>D347</f>
        <v>1562.3</v>
      </c>
      <c r="E346" s="64">
        <f t="shared" si="28"/>
        <v>1562.3</v>
      </c>
      <c r="F346" s="21">
        <f>F347</f>
        <v>1562.3</v>
      </c>
      <c r="G346" s="64">
        <f t="shared" si="29"/>
        <v>0</v>
      </c>
      <c r="H346" s="21">
        <f t="shared" ref="H346:H385" si="39">F346/D346*100</f>
        <v>100</v>
      </c>
      <c r="I346" s="21"/>
    </row>
    <row r="347" spans="1:9" ht="42.6" customHeight="1" x14ac:dyDescent="0.2">
      <c r="A347" s="59" t="s">
        <v>465</v>
      </c>
      <c r="B347" s="23" t="s">
        <v>463</v>
      </c>
      <c r="C347" s="29">
        <v>0</v>
      </c>
      <c r="D347" s="29">
        <v>1562.3</v>
      </c>
      <c r="E347" s="64">
        <f t="shared" si="28"/>
        <v>1562.3</v>
      </c>
      <c r="F347" s="29">
        <v>1562.3</v>
      </c>
      <c r="G347" s="64">
        <f t="shared" si="29"/>
        <v>0</v>
      </c>
      <c r="H347" s="29">
        <f t="shared" si="39"/>
        <v>100</v>
      </c>
      <c r="I347" s="29"/>
    </row>
    <row r="348" spans="1:9" s="26" customFormat="1" ht="44.45" customHeight="1" x14ac:dyDescent="0.2">
      <c r="A348" s="54" t="s">
        <v>481</v>
      </c>
      <c r="B348" s="20" t="s">
        <v>420</v>
      </c>
      <c r="C348" s="21">
        <f>C349</f>
        <v>6225.7</v>
      </c>
      <c r="D348" s="21">
        <f>D349</f>
        <v>6237.5</v>
      </c>
      <c r="E348" s="64">
        <f t="shared" si="28"/>
        <v>11.800000000000182</v>
      </c>
      <c r="F348" s="21">
        <f>F349</f>
        <v>6237.5</v>
      </c>
      <c r="G348" s="64">
        <f t="shared" si="29"/>
        <v>0</v>
      </c>
      <c r="H348" s="21">
        <f t="shared" si="39"/>
        <v>100</v>
      </c>
      <c r="I348" s="21">
        <f>I349</f>
        <v>0</v>
      </c>
    </row>
    <row r="349" spans="1:9" ht="43.15" customHeight="1" x14ac:dyDescent="0.2">
      <c r="A349" s="47" t="s">
        <v>482</v>
      </c>
      <c r="B349" s="23" t="s">
        <v>419</v>
      </c>
      <c r="C349" s="29">
        <v>6225.7</v>
      </c>
      <c r="D349" s="29">
        <v>6237.5</v>
      </c>
      <c r="E349" s="64">
        <f t="shared" si="28"/>
        <v>11.800000000000182</v>
      </c>
      <c r="F349" s="29">
        <v>6237.5</v>
      </c>
      <c r="G349" s="64">
        <f t="shared" si="29"/>
        <v>0</v>
      </c>
      <c r="H349" s="29">
        <f t="shared" si="39"/>
        <v>100</v>
      </c>
      <c r="I349" s="29">
        <v>0</v>
      </c>
    </row>
    <row r="350" spans="1:9" ht="42.6" customHeight="1" x14ac:dyDescent="0.2">
      <c r="A350" s="54" t="s">
        <v>483</v>
      </c>
      <c r="B350" s="20" t="s">
        <v>393</v>
      </c>
      <c r="C350" s="21">
        <f>C351</f>
        <v>7003.9</v>
      </c>
      <c r="D350" s="21">
        <f>D351</f>
        <v>7021.6</v>
      </c>
      <c r="E350" s="64">
        <f t="shared" si="28"/>
        <v>17.700000000000728</v>
      </c>
      <c r="F350" s="21">
        <f>F351</f>
        <v>7021.6</v>
      </c>
      <c r="G350" s="64">
        <f t="shared" si="29"/>
        <v>0</v>
      </c>
      <c r="H350" s="21">
        <f t="shared" si="39"/>
        <v>100</v>
      </c>
      <c r="I350" s="29"/>
    </row>
    <row r="351" spans="1:9" ht="43.15" customHeight="1" x14ac:dyDescent="0.2">
      <c r="A351" s="59" t="s">
        <v>484</v>
      </c>
      <c r="B351" s="23" t="s">
        <v>394</v>
      </c>
      <c r="C351" s="29">
        <v>7003.9</v>
      </c>
      <c r="D351" s="29">
        <v>7021.6</v>
      </c>
      <c r="E351" s="64">
        <f t="shared" si="28"/>
        <v>17.700000000000728</v>
      </c>
      <c r="F351" s="29">
        <v>7021.6</v>
      </c>
      <c r="G351" s="64">
        <f t="shared" si="29"/>
        <v>0</v>
      </c>
      <c r="H351" s="29">
        <f t="shared" si="39"/>
        <v>100</v>
      </c>
      <c r="I351" s="29"/>
    </row>
    <row r="352" spans="1:9" ht="17.45" customHeight="1" x14ac:dyDescent="0.2">
      <c r="A352" s="48" t="s">
        <v>485</v>
      </c>
      <c r="B352" s="20" t="s">
        <v>395</v>
      </c>
      <c r="C352" s="21">
        <f>C353</f>
        <v>7859.8</v>
      </c>
      <c r="D352" s="21">
        <f>D353</f>
        <v>7859.8</v>
      </c>
      <c r="E352" s="64">
        <f t="shared" si="28"/>
        <v>0</v>
      </c>
      <c r="F352" s="21">
        <f>F353</f>
        <v>7849.6</v>
      </c>
      <c r="G352" s="64">
        <f t="shared" si="29"/>
        <v>-10.199999999999818</v>
      </c>
      <c r="H352" s="21">
        <f t="shared" si="39"/>
        <v>99.870225705488693</v>
      </c>
      <c r="I352" s="21"/>
    </row>
    <row r="353" spans="1:14" ht="27.6" customHeight="1" x14ac:dyDescent="0.2">
      <c r="A353" s="47" t="s">
        <v>486</v>
      </c>
      <c r="B353" s="23" t="s">
        <v>396</v>
      </c>
      <c r="C353" s="29">
        <v>7859.8</v>
      </c>
      <c r="D353" s="29">
        <v>7859.8</v>
      </c>
      <c r="E353" s="64">
        <f t="shared" si="28"/>
        <v>0</v>
      </c>
      <c r="F353" s="29">
        <v>7849.6</v>
      </c>
      <c r="G353" s="64">
        <f t="shared" si="29"/>
        <v>-10.199999999999818</v>
      </c>
      <c r="H353" s="29">
        <f t="shared" si="39"/>
        <v>99.870225705488693</v>
      </c>
      <c r="I353" s="29"/>
    </row>
    <row r="354" spans="1:14" s="26" customFormat="1" x14ac:dyDescent="0.2">
      <c r="A354" s="48" t="s">
        <v>487</v>
      </c>
      <c r="B354" s="38" t="s">
        <v>397</v>
      </c>
      <c r="C354" s="21">
        <f>C355</f>
        <v>811.2</v>
      </c>
      <c r="D354" s="21">
        <f>D355</f>
        <v>811.2</v>
      </c>
      <c r="E354" s="64">
        <f t="shared" si="28"/>
        <v>0</v>
      </c>
      <c r="F354" s="21">
        <f>F355</f>
        <v>811.2</v>
      </c>
      <c r="G354" s="64">
        <f t="shared" si="29"/>
        <v>0</v>
      </c>
      <c r="H354" s="21">
        <f t="shared" si="39"/>
        <v>100</v>
      </c>
      <c r="I354" s="21">
        <f>I355</f>
        <v>0</v>
      </c>
    </row>
    <row r="355" spans="1:14" x14ac:dyDescent="0.2">
      <c r="A355" s="59" t="s">
        <v>488</v>
      </c>
      <c r="B355" s="60" t="s">
        <v>398</v>
      </c>
      <c r="C355" s="29">
        <v>811.2</v>
      </c>
      <c r="D355" s="29">
        <v>811.2</v>
      </c>
      <c r="E355" s="64">
        <f t="shared" ref="E355:E385" si="40">D355-C355</f>
        <v>0</v>
      </c>
      <c r="F355" s="29">
        <v>811.2</v>
      </c>
      <c r="G355" s="64">
        <f t="shared" ref="G355:G385" si="41">F355-D355</f>
        <v>0</v>
      </c>
      <c r="H355" s="29">
        <f t="shared" si="39"/>
        <v>100</v>
      </c>
      <c r="I355" s="29"/>
    </row>
    <row r="356" spans="1:14" s="33" customFormat="1" x14ac:dyDescent="0.2">
      <c r="A356" s="56" t="s">
        <v>489</v>
      </c>
      <c r="B356" s="57" t="s">
        <v>399</v>
      </c>
      <c r="C356" s="42">
        <f>C359+C363</f>
        <v>133506.29999999999</v>
      </c>
      <c r="D356" s="42">
        <f>D359+D363+D357+D361</f>
        <v>950089.8</v>
      </c>
      <c r="E356" s="64">
        <f t="shared" si="40"/>
        <v>816583.5</v>
      </c>
      <c r="F356" s="42">
        <f>F359+F363+F357+F361</f>
        <v>719393</v>
      </c>
      <c r="G356" s="64">
        <f t="shared" si="41"/>
        <v>-230696.80000000005</v>
      </c>
      <c r="H356" s="42">
        <f t="shared" si="39"/>
        <v>75.718421563940581</v>
      </c>
      <c r="I356" s="42" t="e">
        <f>I357+I363+I359+#REF!+#REF!</f>
        <v>#REF!</v>
      </c>
      <c r="K356" s="81"/>
      <c r="L356" s="81"/>
      <c r="M356" s="81"/>
      <c r="N356" s="81"/>
    </row>
    <row r="357" spans="1:14" ht="38.25" x14ac:dyDescent="0.2">
      <c r="A357" s="48" t="s">
        <v>718</v>
      </c>
      <c r="B357" s="58" t="s">
        <v>715</v>
      </c>
      <c r="C357" s="21">
        <f>C358</f>
        <v>0</v>
      </c>
      <c r="D357" s="21">
        <f>D358</f>
        <v>22669.1</v>
      </c>
      <c r="E357" s="78">
        <f t="shared" si="40"/>
        <v>22669.1</v>
      </c>
      <c r="F357" s="21">
        <f>F358</f>
        <v>22669.1</v>
      </c>
      <c r="G357" s="78">
        <f t="shared" si="41"/>
        <v>0</v>
      </c>
      <c r="H357" s="21">
        <f t="shared" si="39"/>
        <v>100</v>
      </c>
      <c r="I357" s="29">
        <f>I358</f>
        <v>0</v>
      </c>
    </row>
    <row r="358" spans="1:14" ht="38.25" x14ac:dyDescent="0.2">
      <c r="A358" s="59" t="s">
        <v>717</v>
      </c>
      <c r="B358" s="60" t="s">
        <v>716</v>
      </c>
      <c r="C358" s="29">
        <v>0</v>
      </c>
      <c r="D358" s="29">
        <v>22669.1</v>
      </c>
      <c r="E358" s="64">
        <f t="shared" si="40"/>
        <v>22669.1</v>
      </c>
      <c r="F358" s="29">
        <v>22669.1</v>
      </c>
      <c r="G358" s="64">
        <f t="shared" si="41"/>
        <v>0</v>
      </c>
      <c r="H358" s="29">
        <f t="shared" si="39"/>
        <v>100</v>
      </c>
      <c r="I358" s="29"/>
    </row>
    <row r="359" spans="1:14" ht="25.5" x14ac:dyDescent="0.2">
      <c r="A359" s="48" t="s">
        <v>680</v>
      </c>
      <c r="B359" s="58" t="s">
        <v>681</v>
      </c>
      <c r="C359" s="21">
        <f>C360</f>
        <v>0</v>
      </c>
      <c r="D359" s="21">
        <f>D360</f>
        <v>5000</v>
      </c>
      <c r="E359" s="78">
        <f t="shared" si="40"/>
        <v>5000</v>
      </c>
      <c r="F359" s="21">
        <f>F360</f>
        <v>5000</v>
      </c>
      <c r="G359" s="78">
        <f t="shared" si="41"/>
        <v>0</v>
      </c>
      <c r="H359" s="21">
        <f t="shared" si="39"/>
        <v>100</v>
      </c>
      <c r="I359" s="29">
        <f>I360</f>
        <v>0</v>
      </c>
    </row>
    <row r="360" spans="1:14" ht="25.5" x14ac:dyDescent="0.2">
      <c r="A360" s="59" t="s">
        <v>682</v>
      </c>
      <c r="B360" s="60" t="s">
        <v>679</v>
      </c>
      <c r="C360" s="29">
        <v>0</v>
      </c>
      <c r="D360" s="29">
        <v>5000</v>
      </c>
      <c r="E360" s="64">
        <f t="shared" si="40"/>
        <v>5000</v>
      </c>
      <c r="F360" s="29">
        <v>5000</v>
      </c>
      <c r="G360" s="64">
        <f t="shared" si="41"/>
        <v>0</v>
      </c>
      <c r="H360" s="29">
        <f t="shared" si="39"/>
        <v>100</v>
      </c>
      <c r="I360" s="29">
        <v>0</v>
      </c>
    </row>
    <row r="361" spans="1:14" ht="25.5" x14ac:dyDescent="0.2">
      <c r="A361" s="48" t="s">
        <v>734</v>
      </c>
      <c r="B361" s="58" t="s">
        <v>732</v>
      </c>
      <c r="C361" s="21">
        <v>0</v>
      </c>
      <c r="D361" s="21">
        <v>432.4</v>
      </c>
      <c r="E361" s="78"/>
      <c r="F361" s="21">
        <f>F362</f>
        <v>432.4</v>
      </c>
      <c r="G361" s="78"/>
      <c r="H361" s="21">
        <f t="shared" si="39"/>
        <v>100</v>
      </c>
      <c r="I361" s="29"/>
    </row>
    <row r="362" spans="1:14" ht="25.5" x14ac:dyDescent="0.2">
      <c r="A362" s="59" t="s">
        <v>735</v>
      </c>
      <c r="B362" s="60" t="s">
        <v>733</v>
      </c>
      <c r="C362" s="29">
        <v>0</v>
      </c>
      <c r="D362" s="29">
        <v>432.4</v>
      </c>
      <c r="E362" s="64"/>
      <c r="F362" s="29">
        <v>432.4</v>
      </c>
      <c r="G362" s="64"/>
      <c r="H362" s="29">
        <f t="shared" si="39"/>
        <v>100</v>
      </c>
      <c r="I362" s="29"/>
    </row>
    <row r="363" spans="1:14" s="26" customFormat="1" x14ac:dyDescent="0.2">
      <c r="A363" s="48" t="s">
        <v>490</v>
      </c>
      <c r="B363" s="58" t="s">
        <v>400</v>
      </c>
      <c r="C363" s="21">
        <f>C364</f>
        <v>133506.29999999999</v>
      </c>
      <c r="D363" s="21">
        <f>D364</f>
        <v>921988.3</v>
      </c>
      <c r="E363" s="64">
        <f t="shared" si="40"/>
        <v>788482</v>
      </c>
      <c r="F363" s="21">
        <f>F364</f>
        <v>691291.5</v>
      </c>
      <c r="G363" s="64">
        <f t="shared" si="41"/>
        <v>-230696.80000000005</v>
      </c>
      <c r="H363" s="21">
        <f t="shared" si="39"/>
        <v>74.978337577602659</v>
      </c>
      <c r="I363" s="21">
        <f>I364</f>
        <v>0</v>
      </c>
    </row>
    <row r="364" spans="1:14" x14ac:dyDescent="0.2">
      <c r="A364" s="59" t="s">
        <v>491</v>
      </c>
      <c r="B364" s="60" t="s">
        <v>401</v>
      </c>
      <c r="C364" s="29">
        <v>133506.29999999999</v>
      </c>
      <c r="D364" s="29">
        <v>921988.3</v>
      </c>
      <c r="E364" s="64">
        <f t="shared" si="40"/>
        <v>788482</v>
      </c>
      <c r="F364" s="29">
        <v>691291.5</v>
      </c>
      <c r="G364" s="64">
        <f t="shared" si="41"/>
        <v>-230696.80000000005</v>
      </c>
      <c r="H364" s="29">
        <f t="shared" si="39"/>
        <v>74.978337577602659</v>
      </c>
      <c r="I364" s="29">
        <v>0</v>
      </c>
    </row>
    <row r="365" spans="1:14" x14ac:dyDescent="0.2">
      <c r="A365" s="44" t="s">
        <v>402</v>
      </c>
      <c r="B365" s="13" t="s">
        <v>403</v>
      </c>
      <c r="C365" s="14">
        <f>C366</f>
        <v>160850.6</v>
      </c>
      <c r="D365" s="14">
        <f>D366</f>
        <v>24184.699999999997</v>
      </c>
      <c r="E365" s="64">
        <f t="shared" si="40"/>
        <v>-136665.90000000002</v>
      </c>
      <c r="F365" s="14">
        <f>F366</f>
        <v>24184.699999999997</v>
      </c>
      <c r="G365" s="64">
        <f t="shared" si="41"/>
        <v>0</v>
      </c>
      <c r="H365" s="14">
        <f t="shared" si="39"/>
        <v>100</v>
      </c>
      <c r="I365" s="14">
        <f>I366</f>
        <v>0</v>
      </c>
    </row>
    <row r="366" spans="1:14" s="26" customFormat="1" ht="19.149999999999999" customHeight="1" x14ac:dyDescent="0.2">
      <c r="A366" s="37" t="s">
        <v>492</v>
      </c>
      <c r="B366" s="38" t="s">
        <v>404</v>
      </c>
      <c r="C366" s="25">
        <f>C368+C367</f>
        <v>160850.6</v>
      </c>
      <c r="D366" s="25">
        <f>D368+D367</f>
        <v>24184.699999999997</v>
      </c>
      <c r="E366" s="64">
        <f t="shared" si="40"/>
        <v>-136665.90000000002</v>
      </c>
      <c r="F366" s="25">
        <f>F368+F367</f>
        <v>24184.699999999997</v>
      </c>
      <c r="G366" s="64">
        <f t="shared" si="41"/>
        <v>0</v>
      </c>
      <c r="H366" s="25">
        <f t="shared" si="39"/>
        <v>100</v>
      </c>
      <c r="I366" s="25">
        <f>I368+I367</f>
        <v>0</v>
      </c>
    </row>
    <row r="367" spans="1:14" ht="44.45" customHeight="1" x14ac:dyDescent="0.2">
      <c r="A367" s="22" t="s">
        <v>405</v>
      </c>
      <c r="B367" s="23" t="s">
        <v>406</v>
      </c>
      <c r="C367" s="24">
        <v>0</v>
      </c>
      <c r="D367" s="24">
        <v>810.6</v>
      </c>
      <c r="E367" s="64">
        <f t="shared" si="40"/>
        <v>810.6</v>
      </c>
      <c r="F367" s="24">
        <v>810.6</v>
      </c>
      <c r="G367" s="64">
        <f t="shared" si="41"/>
        <v>0</v>
      </c>
      <c r="H367" s="24">
        <f t="shared" si="39"/>
        <v>100</v>
      </c>
      <c r="I367" s="24"/>
    </row>
    <row r="368" spans="1:14" x14ac:dyDescent="0.2">
      <c r="A368" s="22" t="s">
        <v>493</v>
      </c>
      <c r="B368" s="23" t="s">
        <v>404</v>
      </c>
      <c r="C368" s="24">
        <v>160850.6</v>
      </c>
      <c r="D368" s="24">
        <v>23374.1</v>
      </c>
      <c r="E368" s="64">
        <f t="shared" si="40"/>
        <v>-137476.5</v>
      </c>
      <c r="F368" s="24">
        <v>23374.1</v>
      </c>
      <c r="G368" s="64">
        <f t="shared" si="41"/>
        <v>0</v>
      </c>
      <c r="H368" s="24">
        <f t="shared" si="39"/>
        <v>100</v>
      </c>
      <c r="I368" s="24"/>
    </row>
    <row r="369" spans="1:9" ht="63.75" x14ac:dyDescent="0.2">
      <c r="A369" s="12" t="s">
        <v>407</v>
      </c>
      <c r="B369" s="57" t="s">
        <v>408</v>
      </c>
      <c r="C369" s="42">
        <f>C370</f>
        <v>0</v>
      </c>
      <c r="D369" s="42">
        <f>D370</f>
        <v>1751.9</v>
      </c>
      <c r="E369" s="64">
        <f t="shared" si="40"/>
        <v>1751.9</v>
      </c>
      <c r="F369" s="42">
        <f>F370</f>
        <v>1874.5</v>
      </c>
      <c r="G369" s="64">
        <f t="shared" si="41"/>
        <v>122.59999999999991</v>
      </c>
      <c r="H369" s="42">
        <f t="shared" si="39"/>
        <v>106.9981163308408</v>
      </c>
      <c r="I369" s="42">
        <f>I370</f>
        <v>0</v>
      </c>
    </row>
    <row r="370" spans="1:9" s="33" customFormat="1" ht="25.5" x14ac:dyDescent="0.2">
      <c r="A370" s="40" t="s">
        <v>494</v>
      </c>
      <c r="B370" s="57" t="s">
        <v>409</v>
      </c>
      <c r="C370" s="14">
        <f>C371</f>
        <v>0</v>
      </c>
      <c r="D370" s="14">
        <f>D371</f>
        <v>1751.9</v>
      </c>
      <c r="E370" s="64">
        <f t="shared" si="40"/>
        <v>1751.9</v>
      </c>
      <c r="F370" s="14">
        <f>F371</f>
        <v>1874.5</v>
      </c>
      <c r="G370" s="64">
        <f t="shared" si="41"/>
        <v>122.59999999999991</v>
      </c>
      <c r="H370" s="14">
        <f t="shared" si="39"/>
        <v>106.9981163308408</v>
      </c>
      <c r="I370" s="14">
        <f>I371</f>
        <v>0</v>
      </c>
    </row>
    <row r="371" spans="1:9" s="26" customFormat="1" ht="25.5" x14ac:dyDescent="0.2">
      <c r="A371" s="19" t="s">
        <v>495</v>
      </c>
      <c r="B371" s="58" t="s">
        <v>410</v>
      </c>
      <c r="C371" s="25">
        <f>C373+C374</f>
        <v>0</v>
      </c>
      <c r="D371" s="25">
        <f>D373+D374</f>
        <v>1751.9</v>
      </c>
      <c r="E371" s="64">
        <f t="shared" si="40"/>
        <v>1751.9</v>
      </c>
      <c r="F371" s="25">
        <f>F373+F374</f>
        <v>1874.5</v>
      </c>
      <c r="G371" s="64">
        <f t="shared" si="41"/>
        <v>122.59999999999991</v>
      </c>
      <c r="H371" s="25">
        <f t="shared" si="39"/>
        <v>106.9981163308408</v>
      </c>
      <c r="I371" s="25">
        <f>I373+I374</f>
        <v>0</v>
      </c>
    </row>
    <row r="372" spans="1:9" hidden="1" x14ac:dyDescent="0.2">
      <c r="A372" s="27"/>
      <c r="B372" s="60"/>
      <c r="C372" s="24"/>
      <c r="D372" s="24"/>
      <c r="E372" s="64">
        <f t="shared" si="40"/>
        <v>0</v>
      </c>
      <c r="F372" s="24"/>
      <c r="G372" s="64">
        <f t="shared" si="41"/>
        <v>0</v>
      </c>
      <c r="H372" s="24" t="e">
        <f t="shared" si="39"/>
        <v>#DIV/0!</v>
      </c>
      <c r="I372" s="24"/>
    </row>
    <row r="373" spans="1:9" ht="25.5" x14ac:dyDescent="0.2">
      <c r="A373" s="27" t="s">
        <v>496</v>
      </c>
      <c r="B373" s="60" t="s">
        <v>411</v>
      </c>
      <c r="C373" s="24">
        <v>0</v>
      </c>
      <c r="D373" s="24">
        <v>1.2</v>
      </c>
      <c r="E373" s="64">
        <f t="shared" si="40"/>
        <v>1.2</v>
      </c>
      <c r="F373" s="24">
        <v>1.2</v>
      </c>
      <c r="G373" s="64">
        <f t="shared" si="41"/>
        <v>0</v>
      </c>
      <c r="H373" s="24">
        <f t="shared" si="39"/>
        <v>100</v>
      </c>
      <c r="I373" s="24"/>
    </row>
    <row r="374" spans="1:9" ht="25.5" x14ac:dyDescent="0.2">
      <c r="A374" s="27" t="s">
        <v>497</v>
      </c>
      <c r="B374" s="60" t="s">
        <v>412</v>
      </c>
      <c r="C374" s="24">
        <v>0</v>
      </c>
      <c r="D374" s="24">
        <v>1750.7</v>
      </c>
      <c r="E374" s="64">
        <f t="shared" si="40"/>
        <v>1750.7</v>
      </c>
      <c r="F374" s="24">
        <v>1873.3</v>
      </c>
      <c r="G374" s="64">
        <f t="shared" si="41"/>
        <v>122.59999999999991</v>
      </c>
      <c r="H374" s="24">
        <f t="shared" si="39"/>
        <v>107.0029131204661</v>
      </c>
      <c r="I374" s="24"/>
    </row>
    <row r="375" spans="1:9" ht="28.9" customHeight="1" x14ac:dyDescent="0.2">
      <c r="A375" s="12" t="s">
        <v>413</v>
      </c>
      <c r="B375" s="13" t="s">
        <v>414</v>
      </c>
      <c r="C375" s="42">
        <f>C376</f>
        <v>0</v>
      </c>
      <c r="D375" s="42">
        <f>D376</f>
        <v>-21336.2</v>
      </c>
      <c r="E375" s="64">
        <f t="shared" si="40"/>
        <v>-21336.2</v>
      </c>
      <c r="F375" s="42">
        <f>F376</f>
        <v>-33471.300000000003</v>
      </c>
      <c r="G375" s="64">
        <f t="shared" si="41"/>
        <v>-12135.100000000002</v>
      </c>
      <c r="H375" s="42">
        <f t="shared" si="39"/>
        <v>156.87563858606501</v>
      </c>
      <c r="I375" s="42">
        <f>I384</f>
        <v>0</v>
      </c>
    </row>
    <row r="376" spans="1:9" ht="28.9" customHeight="1" x14ac:dyDescent="0.2">
      <c r="A376" s="19" t="s">
        <v>498</v>
      </c>
      <c r="B376" s="58" t="s">
        <v>415</v>
      </c>
      <c r="C376" s="21">
        <f>C377+C384</f>
        <v>0</v>
      </c>
      <c r="D376" s="21">
        <f>D377+D384+D378+D379+D380+D381+D382+D383</f>
        <v>-21336.2</v>
      </c>
      <c r="E376" s="64">
        <f t="shared" si="40"/>
        <v>-21336.2</v>
      </c>
      <c r="F376" s="21">
        <f>F377+F384+F378+F379+F380+F381+F382+F383</f>
        <v>-33471.300000000003</v>
      </c>
      <c r="G376" s="64">
        <f t="shared" si="41"/>
        <v>-12135.100000000002</v>
      </c>
      <c r="H376" s="21">
        <f t="shared" si="39"/>
        <v>156.87563858606501</v>
      </c>
      <c r="I376" s="67"/>
    </row>
    <row r="377" spans="1:9" ht="43.15" customHeight="1" x14ac:dyDescent="0.2">
      <c r="A377" s="22" t="s">
        <v>499</v>
      </c>
      <c r="B377" s="23" t="s">
        <v>416</v>
      </c>
      <c r="C377" s="24">
        <v>0</v>
      </c>
      <c r="D377" s="24">
        <v>-1075.5999999999999</v>
      </c>
      <c r="E377" s="64">
        <f t="shared" si="40"/>
        <v>-1075.5999999999999</v>
      </c>
      <c r="F377" s="24">
        <v>-1075.5999999999999</v>
      </c>
      <c r="G377" s="64">
        <f t="shared" si="41"/>
        <v>0</v>
      </c>
      <c r="H377" s="24">
        <f t="shared" si="39"/>
        <v>100</v>
      </c>
      <c r="I377" s="42"/>
    </row>
    <row r="378" spans="1:9" ht="31.15" hidden="1" customHeight="1" x14ac:dyDescent="0.2">
      <c r="A378" s="22" t="s">
        <v>455</v>
      </c>
      <c r="B378" s="23" t="s">
        <v>454</v>
      </c>
      <c r="C378" s="24">
        <v>0</v>
      </c>
      <c r="D378" s="24">
        <v>0</v>
      </c>
      <c r="E378" s="64">
        <f t="shared" si="40"/>
        <v>0</v>
      </c>
      <c r="F378" s="24">
        <v>0</v>
      </c>
      <c r="G378" s="64">
        <f t="shared" si="41"/>
        <v>0</v>
      </c>
      <c r="H378" s="24" t="e">
        <f t="shared" si="39"/>
        <v>#DIV/0!</v>
      </c>
      <c r="I378" s="42"/>
    </row>
    <row r="379" spans="1:9" ht="28.9" hidden="1" customHeight="1" x14ac:dyDescent="0.2">
      <c r="A379" s="22" t="s">
        <v>457</v>
      </c>
      <c r="B379" s="23" t="s">
        <v>456</v>
      </c>
      <c r="C379" s="24">
        <v>0</v>
      </c>
      <c r="D379" s="24">
        <v>0</v>
      </c>
      <c r="E379" s="64">
        <f t="shared" si="40"/>
        <v>0</v>
      </c>
      <c r="F379" s="24">
        <v>0</v>
      </c>
      <c r="G379" s="64">
        <f t="shared" si="41"/>
        <v>0</v>
      </c>
      <c r="H379" s="24" t="e">
        <f t="shared" si="39"/>
        <v>#DIV/0!</v>
      </c>
      <c r="I379" s="42"/>
    </row>
    <row r="380" spans="1:9" ht="43.15" customHeight="1" x14ac:dyDescent="0.2">
      <c r="A380" s="22" t="s">
        <v>459</v>
      </c>
      <c r="B380" s="23" t="s">
        <v>458</v>
      </c>
      <c r="C380" s="24">
        <v>0</v>
      </c>
      <c r="D380" s="24">
        <v>-76.5</v>
      </c>
      <c r="E380" s="64">
        <f t="shared" si="40"/>
        <v>-76.5</v>
      </c>
      <c r="F380" s="24">
        <v>-76.5</v>
      </c>
      <c r="G380" s="64">
        <f t="shared" si="41"/>
        <v>0</v>
      </c>
      <c r="H380" s="24">
        <f t="shared" si="39"/>
        <v>100</v>
      </c>
      <c r="I380" s="42"/>
    </row>
    <row r="381" spans="1:9" ht="51" x14ac:dyDescent="0.2">
      <c r="A381" s="22" t="s">
        <v>642</v>
      </c>
      <c r="B381" s="23" t="s">
        <v>643</v>
      </c>
      <c r="C381" s="24">
        <v>0</v>
      </c>
      <c r="D381" s="24">
        <v>-3112.8</v>
      </c>
      <c r="E381" s="64">
        <f t="shared" si="40"/>
        <v>-3112.8</v>
      </c>
      <c r="F381" s="24">
        <v>-3112.8</v>
      </c>
      <c r="G381" s="64">
        <f t="shared" si="41"/>
        <v>0</v>
      </c>
      <c r="H381" s="24">
        <f t="shared" si="39"/>
        <v>100</v>
      </c>
      <c r="I381" s="42"/>
    </row>
    <row r="382" spans="1:9" ht="51" x14ac:dyDescent="0.2">
      <c r="A382" s="22" t="s">
        <v>644</v>
      </c>
      <c r="B382" s="23" t="s">
        <v>645</v>
      </c>
      <c r="C382" s="24">
        <v>0</v>
      </c>
      <c r="D382" s="24">
        <v>-2334.6</v>
      </c>
      <c r="E382" s="64">
        <f t="shared" si="40"/>
        <v>-2334.6</v>
      </c>
      <c r="F382" s="24">
        <v>-2334.6</v>
      </c>
      <c r="G382" s="64">
        <f t="shared" si="41"/>
        <v>0</v>
      </c>
      <c r="H382" s="24">
        <f t="shared" si="39"/>
        <v>100</v>
      </c>
      <c r="I382" s="42"/>
    </row>
    <row r="383" spans="1:9" ht="31.15" customHeight="1" x14ac:dyDescent="0.2">
      <c r="A383" s="22" t="s">
        <v>461</v>
      </c>
      <c r="B383" s="23" t="s">
        <v>460</v>
      </c>
      <c r="C383" s="24">
        <v>0</v>
      </c>
      <c r="D383" s="24">
        <v>-194.4</v>
      </c>
      <c r="E383" s="64">
        <f t="shared" si="40"/>
        <v>-194.4</v>
      </c>
      <c r="F383" s="24">
        <v>-194.4</v>
      </c>
      <c r="G383" s="64">
        <f t="shared" si="41"/>
        <v>0</v>
      </c>
      <c r="H383" s="24">
        <f t="shared" si="39"/>
        <v>100</v>
      </c>
      <c r="I383" s="42"/>
    </row>
    <row r="384" spans="1:9" ht="31.9" customHeight="1" x14ac:dyDescent="0.2">
      <c r="A384" s="22" t="s">
        <v>500</v>
      </c>
      <c r="B384" s="23" t="s">
        <v>417</v>
      </c>
      <c r="C384" s="24">
        <v>0</v>
      </c>
      <c r="D384" s="24">
        <v>-14542.3</v>
      </c>
      <c r="E384" s="64">
        <f t="shared" si="40"/>
        <v>-14542.3</v>
      </c>
      <c r="F384" s="24">
        <v>-26677.4</v>
      </c>
      <c r="G384" s="64">
        <f t="shared" si="41"/>
        <v>-12135.100000000002</v>
      </c>
      <c r="H384" s="24">
        <f t="shared" si="39"/>
        <v>183.44691004861681</v>
      </c>
      <c r="I384" s="24"/>
    </row>
    <row r="385" spans="1:9" ht="16.149999999999999" customHeight="1" x14ac:dyDescent="0.2">
      <c r="A385" s="12"/>
      <c r="B385" s="61" t="s">
        <v>418</v>
      </c>
      <c r="C385" s="62">
        <f>C12+C297</f>
        <v>5884998.4000000004</v>
      </c>
      <c r="D385" s="62">
        <f>D12+D297</f>
        <v>7129525.2000000002</v>
      </c>
      <c r="E385" s="64">
        <f t="shared" si="40"/>
        <v>1244526.7999999998</v>
      </c>
      <c r="F385" s="62">
        <f>F12+F297</f>
        <v>6789725.4000000013</v>
      </c>
      <c r="G385" s="64">
        <f t="shared" si="41"/>
        <v>-339799.79999999888</v>
      </c>
      <c r="H385" s="62">
        <f t="shared" si="39"/>
        <v>95.233907020905136</v>
      </c>
      <c r="I385" s="62" t="e">
        <f>I12+I297</f>
        <v>#REF!</v>
      </c>
    </row>
  </sheetData>
  <autoFilter ref="A11:I385" xr:uid="{00000000-0009-0000-0000-000000000000}"/>
  <mergeCells count="8">
    <mergeCell ref="C1:H1"/>
    <mergeCell ref="C2:H2"/>
    <mergeCell ref="C3:H3"/>
    <mergeCell ref="A9:A10"/>
    <mergeCell ref="B9:B10"/>
    <mergeCell ref="C9:H9"/>
    <mergeCell ref="A7:I7"/>
    <mergeCell ref="C5:H5"/>
  </mergeCells>
  <printOptions horizontalCentered="1"/>
  <pageMargins left="0.39370078740157483" right="0.15748031496062992" top="0.19685039370078741" bottom="0.19685039370078741" header="0.15748031496062992" footer="0.19685039370078741"/>
  <pageSetup paperSize="9" scale="7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К-2</vt:lpstr>
      <vt:lpstr>'Форма К-2'!Заголовки_для_печати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2902</dc:creator>
  <cp:lastModifiedBy>Бычина Юлия Аликовна</cp:lastModifiedBy>
  <cp:lastPrinted>2021-03-30T08:28:03Z</cp:lastPrinted>
  <dcterms:created xsi:type="dcterms:W3CDTF">2018-04-25T11:49:21Z</dcterms:created>
  <dcterms:modified xsi:type="dcterms:W3CDTF">2021-05-25T13:25:49Z</dcterms:modified>
</cp:coreProperties>
</file>