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95" activeTab="0"/>
  </bookViews>
  <sheets>
    <sheet name="вед 2021-2023" sheetId="1" r:id="rId1"/>
  </sheets>
  <definedNames>
    <definedName name="_xlnm._FilterDatabase" localSheetId="0" hidden="1">'вед 2021-2023'!$A$11:$AL$320</definedName>
    <definedName name="_xlnm.Print_Titles" localSheetId="0">'вед 2021-2023'!$9:$11</definedName>
    <definedName name="CRITERIA" localSheetId="0">'вед 2021-2023'!#REF!</definedName>
    <definedName name="_xlnm.Print_Area" localSheetId="0">'вед 2021-2023'!$A$2:$AL$322</definedName>
  </definedNames>
  <calcPr fullCalcOnLoad="1"/>
</workbook>
</file>

<file path=xl/sharedStrings.xml><?xml version="1.0" encoding="utf-8"?>
<sst xmlns="http://schemas.openxmlformats.org/spreadsheetml/2006/main" count="706" uniqueCount="356">
  <si>
    <t>90 0 00 00070</t>
  </si>
  <si>
    <t>05 0 00 00000</t>
  </si>
  <si>
    <t>05 1 00 00000</t>
  </si>
  <si>
    <t>05 1 01 00000</t>
  </si>
  <si>
    <t>Основное мероприятие "Развитие молодежной политики"</t>
  </si>
  <si>
    <t>Обеспечение деятельности (оказание услуг, выполнение работ) муниципальных учреждений (организаций)</t>
  </si>
  <si>
    <t>Основное мероприятие "Сохранение и развитие учреждений (организаций)"</t>
  </si>
  <si>
    <t>03 1 05 00000</t>
  </si>
  <si>
    <t>03 0 00 00000</t>
  </si>
  <si>
    <t>03 1 00 00000</t>
  </si>
  <si>
    <t>03 1 02 00000</t>
  </si>
  <si>
    <t>Основное мероприятие "Управление и распоряжение муниципальным имуществом"</t>
  </si>
  <si>
    <t>03 4 00 00000</t>
  </si>
  <si>
    <t>03 4 01 00000</t>
  </si>
  <si>
    <t>04 0 00 00000</t>
  </si>
  <si>
    <t>04 1 00 00000</t>
  </si>
  <si>
    <t>04 2 00 00000</t>
  </si>
  <si>
    <t>04 2 01 00000</t>
  </si>
  <si>
    <t>04 3 00 00000</t>
  </si>
  <si>
    <t>04 3 01 00000</t>
  </si>
  <si>
    <t>01 0 00 00000</t>
  </si>
  <si>
    <t>01 1 00 00000</t>
  </si>
  <si>
    <t>01 2 00 00000</t>
  </si>
  <si>
    <t>01 2 02 00000</t>
  </si>
  <si>
    <t>01 3 00 00000</t>
  </si>
  <si>
    <t>01 3 01 00000</t>
  </si>
  <si>
    <t>Основное мероприятие "Развитие дополнительного образования детей"</t>
  </si>
  <si>
    <t>01 5 00 00000</t>
  </si>
  <si>
    <t>01 5 01 00000</t>
  </si>
  <si>
    <t>Основное мероприятие "Предоставление психологической поддержки населению"</t>
  </si>
  <si>
    <t>01 6 00 00000</t>
  </si>
  <si>
    <t>01 6 01 00000</t>
  </si>
  <si>
    <t>01 6 03 00000</t>
  </si>
  <si>
    <t>Основное мероприятие "Обеспечение деятельности  муниципальных органов"</t>
  </si>
  <si>
    <t>11 0 00 00000</t>
  </si>
  <si>
    <t>11 1 00 00000</t>
  </si>
  <si>
    <t>11 1 01 00000</t>
  </si>
  <si>
    <t>07 2 00 00000</t>
  </si>
  <si>
    <t>07 2 01 00000</t>
  </si>
  <si>
    <t>Подпрограмма "Муниципальная система управления учреждениями физической культуры и спорта"</t>
  </si>
  <si>
    <t>Муниципальная программа "Развитие муниципального управления в администрации города Березники"</t>
  </si>
  <si>
    <t>Подпрограмма "Власть и общество"</t>
  </si>
  <si>
    <t>Подпрограмма "Дошкольное образование"</t>
  </si>
  <si>
    <t>Мероприятия, обеспечивающие функционирование и развитие учреждений</t>
  </si>
  <si>
    <t>Подпрограмма "Дополнительное образование детей"</t>
  </si>
  <si>
    <t>Подпрограмма "Индивидуализация образования"</t>
  </si>
  <si>
    <t>Подпрограмма "Муниципальная система управления культурой"</t>
  </si>
  <si>
    <t>Подпрограмма "Муниципальная система управления образованием"</t>
  </si>
  <si>
    <t>Комитет по физической культуре и спорту администрации города Березники</t>
  </si>
  <si>
    <t>1102</t>
  </si>
  <si>
    <t>Массовый спорт</t>
  </si>
  <si>
    <t>Подпрограмма "Развитие массовой физической культуры и спорта"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</si>
  <si>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</si>
  <si>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</si>
  <si>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</si>
  <si>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</si>
  <si>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</si>
  <si>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</si>
  <si>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</si>
  <si>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</si>
  <si>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</si>
  <si>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</si>
  <si>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</si>
  <si>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</si>
  <si>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1001</t>
  </si>
  <si>
    <t>Пенсионное обеспечение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</si>
  <si>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</si>
  <si>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</si>
  <si>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</si>
  <si>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</si>
  <si>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</si>
  <si>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Руководитель контрольно-счетной палаты муниципального образования и его заместители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</si>
  <si>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</si>
  <si>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</si>
  <si>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</si>
  <si>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Молодежная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</si>
  <si>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</si>
  <si>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</si>
  <si>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>0314</t>
  </si>
  <si>
    <t>0111</t>
  </si>
  <si>
    <t>Физическая культура и спорт</t>
  </si>
  <si>
    <t>0113</t>
  </si>
  <si>
    <t xml:space="preserve">Другие вопросы в области культуры, кинематографии 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</si>
  <si>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</si>
  <si>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</si>
  <si>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</si>
  <si>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</si>
  <si>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</si>
  <si>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</si>
  <si>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</si>
  <si>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</si>
  <si>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</si>
  <si>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</si>
  <si>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</si>
  <si>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</si>
  <si>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</si>
  <si>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0804</t>
  </si>
  <si>
    <t>Другие вопросы в области культуры, кинематографии</t>
  </si>
  <si>
    <t>1105</t>
  </si>
  <si>
    <t>Березниковская городская Дума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</si>
  <si>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</si>
  <si>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</si>
  <si>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</si>
  <si>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</si>
  <si>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</si>
  <si>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</si>
  <si>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</si>
  <si>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</si>
  <si>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</si>
  <si>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</si>
  <si>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</si>
  <si>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</si>
  <si>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</si>
  <si>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</si>
  <si>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</si>
  <si>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</si>
  <si>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</si>
  <si>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</si>
  <si>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</si>
  <si>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</si>
  <si>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</si>
  <si>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</si>
  <si>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</si>
  <si>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</si>
  <si>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</si>
  <si>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</si>
  <si>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</si>
  <si>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</si>
  <si>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</si>
  <si>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</si>
  <si>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</si>
  <si>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Культура, кинематография</t>
  </si>
  <si>
    <t>Раздел, подраздел</t>
  </si>
  <si>
    <t>0703</t>
  </si>
  <si>
    <t>Дополнительное образование детей</t>
  </si>
  <si>
    <t>Другие вопросы в области физической культуры и спорта</t>
  </si>
  <si>
    <t xml:space="preserve">к решению Березниковской городской Думы </t>
  </si>
  <si>
    <t>1</t>
  </si>
  <si>
    <t>2</t>
  </si>
  <si>
    <t>3</t>
  </si>
  <si>
    <t>4</t>
  </si>
  <si>
    <t>Обеспечение организации транспортного обслуживания населения</t>
  </si>
  <si>
    <t>01 3 01 18010</t>
  </si>
  <si>
    <t>01 5 01 19110</t>
  </si>
  <si>
    <t>01 6 01 19210</t>
  </si>
  <si>
    <t>01 6 03 00020</t>
  </si>
  <si>
    <t>03 1 02 24000</t>
  </si>
  <si>
    <t>03 4 01 00020</t>
  </si>
  <si>
    <t>07 2 01 80060</t>
  </si>
  <si>
    <t>08 1 01 28030</t>
  </si>
  <si>
    <t>08 1 01 28040</t>
  </si>
  <si>
    <t>08 2 01 19310</t>
  </si>
  <si>
    <t>08 2 01 28070</t>
  </si>
  <si>
    <t>08 2 01 28100</t>
  </si>
  <si>
    <t>08 4 01 00020</t>
  </si>
  <si>
    <t>08 4 02 00200</t>
  </si>
  <si>
    <t>04 2 01 14010</t>
  </si>
  <si>
    <t>04 3 01 00020</t>
  </si>
  <si>
    <t>05 1 01 12010</t>
  </si>
  <si>
    <t>10 1 03 00180</t>
  </si>
  <si>
    <t>10 1 04 00200</t>
  </si>
  <si>
    <t>10 2 01 19410</t>
  </si>
  <si>
    <t>10 2 02 00200</t>
  </si>
  <si>
    <t>10 3 01 00020</t>
  </si>
  <si>
    <t>11 1 01 00200</t>
  </si>
  <si>
    <t>12 1 01 00080</t>
  </si>
  <si>
    <t>12 4 01 00200</t>
  </si>
  <si>
    <t>12 5 01 00020</t>
  </si>
  <si>
    <t xml:space="preserve"> 90 0 00 00010</t>
  </si>
  <si>
    <t>90 0 00 00020</t>
  </si>
  <si>
    <t>90 0 00 00060</t>
  </si>
  <si>
    <t>Закупка товаров, работ и услуг для обеспечения государственных (муниципальных) нужд</t>
  </si>
  <si>
    <t>04 1 04 44070</t>
  </si>
  <si>
    <t>Реконструкция стадиона в районе городского парка</t>
  </si>
  <si>
    <t>0502</t>
  </si>
  <si>
    <t>Коммунальное хозяйство</t>
  </si>
  <si>
    <t>11 3 00 00000</t>
  </si>
  <si>
    <t>Подпрограмма "Охрана общественного порядка на территории муниципального образования "Город Березники"</t>
  </si>
  <si>
    <t>Управление культуры администрации города Березники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</si>
  <si>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</si>
  <si>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</si>
  <si>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</si>
  <si>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</si>
  <si>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</si>
  <si>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</si>
  <si>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</si>
  <si>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10 1 00 00000</t>
  </si>
  <si>
    <t>10 1 03 00000</t>
  </si>
  <si>
    <t>Основное мероприятие "Предоставление мер социальной помощи и поддержки отдельным категориям граждан"</t>
  </si>
  <si>
    <t>10 1 04 00000</t>
  </si>
  <si>
    <t>10 2 00 00000</t>
  </si>
  <si>
    <t>10 2 01 00000</t>
  </si>
  <si>
    <t>Основное мероприятие "Хранение, комплектование, учет и использование архивных документов"</t>
  </si>
  <si>
    <t>10 2 02 00000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</si>
  <si>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</si>
  <si>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</si>
  <si>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</si>
  <si>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</si>
  <si>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</si>
  <si>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</si>
  <si>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</si>
  <si>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Основное мероприятие "Организация транспортного обслуживания населения"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</si>
  <si>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</si>
  <si>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</si>
  <si>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</si>
  <si>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</si>
  <si>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 xml:space="preserve">Прочие мероприятия по благоустройству </t>
  </si>
  <si>
    <t>08 2 00 00000</t>
  </si>
  <si>
    <t>08 2 01 00000</t>
  </si>
  <si>
    <t>Основное мероприятие "Организация дорожной деятельности"</t>
  </si>
  <si>
    <t>Капитальный ремонт автомобильных дорог</t>
  </si>
  <si>
    <t>Содержание автомобильных дорог</t>
  </si>
  <si>
    <t>08 2 02 00000</t>
  </si>
  <si>
    <t>08 3 00 00000</t>
  </si>
  <si>
    <t>08 3 01 00000</t>
  </si>
  <si>
    <t>Основное мероприятие "Обеспечение санитарно-эпидемиологического благополучия в части ответственного обращения с безнадзорными животными "</t>
  </si>
  <si>
    <t>08 4 00 00000</t>
  </si>
  <si>
    <t>08 4 01 00000</t>
  </si>
  <si>
    <t>08 4 02 00000</t>
  </si>
  <si>
    <t>Подпрограмма "Эффективное управление муниципальным имуществом"</t>
  </si>
  <si>
    <t>Подготовительные мероприятия для вовлечения в оборот</t>
  </si>
  <si>
    <t>Подпрограмма "Эффективное управление муниципальным жилищным фондом"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</si>
  <si>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</si>
  <si>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Подпрограмма "Муниципальная система управления имущественно-земельным комплексом и жилищным фондом"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</si>
  <si>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</si>
  <si>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"Жилище и транспорт"</t>
  </si>
  <si>
    <t>Подпрограмма "Транспорт"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</si>
  <si>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</si>
  <si>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</si>
  <si>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</si>
  <si>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</si>
  <si>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</si>
  <si>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</si>
  <si>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01 1 06 00000</t>
  </si>
  <si>
    <t>01 2 06 00000</t>
  </si>
  <si>
    <t>0503</t>
  </si>
  <si>
    <t>Благоустройство</t>
  </si>
  <si>
    <t>Подпрограмма "Благоустройство городских территорий"</t>
  </si>
  <si>
    <t>Содержание и ремонт мест захоронения</t>
  </si>
  <si>
    <t>Подпрограмма "Создание благоприятной экологической обстановки"</t>
  </si>
  <si>
    <t>0505</t>
  </si>
  <si>
    <t>Другие вопросы в области жилищно-коммунального хозяйства</t>
  </si>
  <si>
    <t>Подпрограмма "Жилище"</t>
  </si>
  <si>
    <t>04 1 04 00000</t>
  </si>
  <si>
    <t>ИТОГО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</si>
  <si>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</si>
  <si>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3</t>
  </si>
  <si>
    <t>Подпрограмма "Обеспечение реализации программы"</t>
  </si>
  <si>
    <t>12 0 00 00000</t>
  </si>
  <si>
    <t>12 1 00 00000</t>
  </si>
  <si>
    <t>12 1 01 00000</t>
  </si>
  <si>
    <t>12 3 00 00000</t>
  </si>
  <si>
    <t>12 3 01 00000</t>
  </si>
  <si>
    <t>Основное мероприятие "Повышение безопасности и комфортности проживания граждан"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</si>
  <si>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</si>
  <si>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</si>
  <si>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</si>
  <si>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</si>
  <si>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12 5 00 00000</t>
  </si>
  <si>
    <t>12 5 01 00000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</si>
  <si>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</si>
  <si>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</si>
  <si>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Управление образования администрации города Березники</t>
  </si>
  <si>
    <t>тыс. руб.</t>
  </si>
  <si>
    <t>07 3 00 00000</t>
  </si>
  <si>
    <t>07 3 01 00000</t>
  </si>
  <si>
    <t>изменения</t>
  </si>
  <si>
    <t>с учетом изменений</t>
  </si>
  <si>
    <t>11 3 02 00000</t>
  </si>
  <si>
    <t>Основное мероприятие "Материальное стимулирование деятельности народных дружинников"</t>
  </si>
  <si>
    <t>07 3 01 44040</t>
  </si>
  <si>
    <t>Строительство уличных газопроводов</t>
  </si>
  <si>
    <t>Строительство детского сада в квартале №20 в Правобережной части г.Березники</t>
  </si>
  <si>
    <t>01 2 06 44190</t>
  </si>
  <si>
    <t>Общеобразовательная школа на 1224 места</t>
  </si>
  <si>
    <t>Муниципальная программа "Развитие системы образования"</t>
  </si>
  <si>
    <t>Муниципальная программа "Развитие сферы культуры"</t>
  </si>
  <si>
    <t>Муниципальная программа "Развитие физической культуры, спорта"</t>
  </si>
  <si>
    <t>Муниципальная программа "Развитие сферы молодежной политики"</t>
  </si>
  <si>
    <t>Муниципальная программа "Комплексное благоустройство территории"</t>
  </si>
  <si>
    <t>90 0 00 00200</t>
  </si>
  <si>
    <t>11 3 02 SП020</t>
  </si>
  <si>
    <t xml:space="preserve">Подпрограмма "Молодежь муниципального образования "Город Березники" </t>
  </si>
  <si>
    <t>Сельское хозяйство и рыболовство</t>
  </si>
  <si>
    <t>0405</t>
  </si>
  <si>
    <t>10 2 03 00000</t>
  </si>
  <si>
    <t>Основное мероприятие "Обеспечение деятельности казенных учреждений в сфере информационных технологий"</t>
  </si>
  <si>
    <t>10 2 03 00200</t>
  </si>
  <si>
    <t>12 3 01 L4970</t>
  </si>
  <si>
    <t>01 2 02 SФ130</t>
  </si>
  <si>
    <t>01 1 06 44640</t>
  </si>
  <si>
    <t xml:space="preserve">04 1 04 44530 </t>
  </si>
  <si>
    <t>07 4 00 00000</t>
  </si>
  <si>
    <t>07 4 01 00000</t>
  </si>
  <si>
    <t>07 4 02 00000</t>
  </si>
  <si>
    <t>07 4 02 44670</t>
  </si>
  <si>
    <t>Строительство и обустройство скважин</t>
  </si>
  <si>
    <t>Строительство и реконструкция участков водопроводов</t>
  </si>
  <si>
    <t>07 4 02 44360</t>
  </si>
  <si>
    <t>07 4 02 44380</t>
  </si>
  <si>
    <t>07 4 01 26200</t>
  </si>
  <si>
    <t>Приведение в нормативное состояние объектов водоснабжения</t>
  </si>
  <si>
    <t>Муниципальная программа "Управление имуществом и земельными ресурсами"</t>
  </si>
  <si>
    <t>Муниципальная программа "Развитие муниципального управления"</t>
  </si>
  <si>
    <t>Муниципальная программа "Обеспечение безопасности жизнедеятельности населения"</t>
  </si>
  <si>
    <t>Строительство павильона-раздевальной с помещениями под пневматический тир г.Усолье</t>
  </si>
  <si>
    <t>Подпрограмма "Газификация районов муниципального образования"</t>
  </si>
  <si>
    <t>Основное мероприятие "Организация водоснабжения населения в границах муниципального образования"</t>
  </si>
  <si>
    <t>Подпрограмма "Сохранение и развитие культурного потенциала муниципального образования"</t>
  </si>
  <si>
    <t>01 2 06 44510</t>
  </si>
  <si>
    <t>Строительство межшкольного стадиона на территории МАОУ СОШ № 11</t>
  </si>
  <si>
    <t>Реализация программ развития преобразованных муниципальных образований</t>
  </si>
  <si>
    <t>04 1 04 44560</t>
  </si>
  <si>
    <t>Строительство физкультурно-оздоровительного комплекса  г.Усолье</t>
  </si>
  <si>
    <t>Субсидии некоммерческим организациям на осуществление деятельности по участию в сфере охраны общественного порядка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</si>
  <si>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</si>
  <si>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</si>
  <si>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Строительство ул. Большевистская от ул. Мира до ул. 30 лет Победы</t>
  </si>
  <si>
    <t>Основное мероприятие "Предоставление услуг по информационному, методическому сопровождению"</t>
  </si>
  <si>
    <t>08 2 02 44600</t>
  </si>
  <si>
    <t>Строительство автодороги к кладбищу западнее пересечения автодорог Соликамск-Кунгур и пр-та Ленина</t>
  </si>
  <si>
    <t>Строительство и реконструкция централизованных сетей водоснабжения и водоотведения</t>
  </si>
  <si>
    <t>01 2 02 24100</t>
  </si>
  <si>
    <t>от _________________________ № _____</t>
  </si>
  <si>
    <t xml:space="preserve">Основное мероприятие "Обеспечение деятельности учреждений, реализующих программу спортивной подготовки" </t>
  </si>
  <si>
    <t>Подпрограмма "Централизованное водоснабжение районов муниципального образования"</t>
  </si>
  <si>
    <t>08 2 02 44290</t>
  </si>
  <si>
    <t>07 4 01 SР180</t>
  </si>
  <si>
    <t>12 1 01 00110</t>
  </si>
  <si>
    <t>Приобретение имущества в муниципальную собственность</t>
  </si>
  <si>
    <t>08 3 01 00200</t>
  </si>
  <si>
    <t>07 1 01 26400</t>
  </si>
  <si>
    <t>Проведение мероприятий, направленных на управление жилищным фондом</t>
  </si>
  <si>
    <t>на 2021 год и плановый период 2022-2023 годов</t>
  </si>
  <si>
    <t>03 1 05 44350</t>
  </si>
  <si>
    <t>Реконструкция здания "Усольский дом культуры" - подразделение МАУК "УДНТ", расположенного по адресу: г.Усолье, ул.Елькина, д.14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</si>
  <si>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</si>
  <si>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</si>
  <si>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"Организация деятельности по реализации функций и оказанию муниципальных услуг (работ)"</t>
  </si>
  <si>
    <t>2021 год</t>
  </si>
  <si>
    <t>2022 год</t>
  </si>
  <si>
    <t>2023 год</t>
  </si>
  <si>
    <t>март</t>
  </si>
  <si>
    <t>Изменения по отдельным строкам ведомственной структуры расходов бюджета муниципального образования "Город Березники"
(по главным распорядителям бюджетных средств, разделам, подразделам, целевым статьям (муниципальным программам  и непрограммным направлениям деятельности),  группам видов расходов классификации расходов бюджетов)</t>
  </si>
  <si>
    <t>май</t>
  </si>
  <si>
    <t>07 4 01 26700</t>
  </si>
  <si>
    <t>Разработка (актуализация) схем водоснабжения и водоотведения</t>
  </si>
  <si>
    <t>июль</t>
  </si>
  <si>
    <t>август</t>
  </si>
  <si>
    <t>сентябрь</t>
  </si>
  <si>
    <t>04 1 04 44750</t>
  </si>
  <si>
    <t xml:space="preserve">Строительство физкультурно-оздоровительного комплекса </t>
  </si>
  <si>
    <t>Контрольно-счетная палата муниципального образования "Город Березники"</t>
  </si>
  <si>
    <t>10 1 03 00350</t>
  </si>
  <si>
    <t>Дополнительные меры социальной поддержки в виде частичной компенсации произведенных расходов на оплату коммунальных услуг по отоплению и (или) подогреву воды или горячему водоснабжению</t>
  </si>
  <si>
    <t>от 29.09.2021 № 153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</si>
</sst>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_ ;\-0.00\ "/>
  </numFmts>
  <fonts count="5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58" applyNumberFormat="1" applyFont="1" applyFill="1" applyBorder="1" applyAlignment="1">
      <alignment horizontal="center" vertical="top"/>
      <protection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49" fontId="15" fillId="0" borderId="10" xfId="57" applyNumberFormat="1" applyFont="1" applyFill="1" applyBorder="1" applyAlignment="1">
      <alignment horizontal="center" vertical="center" wrapText="1"/>
      <protection/>
    </xf>
    <xf numFmtId="49" fontId="15" fillId="0" borderId="11" xfId="57" applyNumberFormat="1" applyFont="1" applyFill="1" applyBorder="1" applyAlignment="1">
      <alignment horizontal="center" vertical="center" wrapText="1"/>
      <protection/>
    </xf>
    <xf numFmtId="0" fontId="15" fillId="0" borderId="12" xfId="57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49" fontId="17" fillId="0" borderId="0" xfId="57" applyNumberFormat="1" applyFont="1" applyFill="1" applyAlignment="1">
      <alignment horizontal="center"/>
      <protection/>
    </xf>
    <xf numFmtId="49" fontId="18" fillId="0" borderId="0" xfId="57" applyNumberFormat="1" applyFont="1" applyFill="1" applyBorder="1" applyAlignment="1">
      <alignment/>
      <protection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vertical="top"/>
    </xf>
    <xf numFmtId="179" fontId="8" fillId="0" borderId="0" xfId="0" applyNumberFormat="1" applyFont="1" applyFill="1" applyAlignment="1">
      <alignment horizontal="right" vertical="top"/>
    </xf>
    <xf numFmtId="0" fontId="13" fillId="0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7" borderId="0" xfId="0" applyFill="1" applyAlignment="1">
      <alignment/>
    </xf>
    <xf numFmtId="179" fontId="4" fillId="7" borderId="0" xfId="0" applyNumberFormat="1" applyFont="1" applyFill="1" applyAlignment="1">
      <alignment horizontal="right"/>
    </xf>
    <xf numFmtId="0" fontId="8" fillId="7" borderId="0" xfId="0" applyFont="1" applyFill="1" applyAlignment="1">
      <alignment horizontal="right"/>
    </xf>
    <xf numFmtId="0" fontId="13" fillId="7" borderId="0" xfId="0" applyFont="1" applyFill="1" applyAlignment="1">
      <alignment horizontal="right"/>
    </xf>
    <xf numFmtId="3" fontId="15" fillId="7" borderId="10" xfId="57" applyNumberFormat="1" applyFont="1" applyFill="1" applyBorder="1" applyAlignment="1">
      <alignment horizontal="center" vertical="center" wrapText="1"/>
      <protection/>
    </xf>
    <xf numFmtId="179" fontId="4" fillId="7" borderId="10" xfId="57" applyNumberFormat="1" applyFont="1" applyFill="1" applyBorder="1" applyAlignment="1">
      <alignment horizontal="center" vertical="top"/>
      <protection/>
    </xf>
    <xf numFmtId="179" fontId="8" fillId="7" borderId="10" xfId="0" applyNumberFormat="1" applyFont="1" applyFill="1" applyBorder="1" applyAlignment="1">
      <alignment horizontal="center" vertical="top"/>
    </xf>
    <xf numFmtId="179" fontId="8" fillId="7" borderId="0" xfId="0" applyNumberFormat="1" applyFont="1" applyFill="1" applyAlignment="1">
      <alignment horizontal="right" vertical="top"/>
    </xf>
    <xf numFmtId="3" fontId="15" fillId="0" borderId="10" xfId="57" applyNumberFormat="1" applyFont="1" applyFill="1" applyBorder="1" applyAlignment="1">
      <alignment horizontal="center" vertical="center" wrapText="1"/>
      <protection/>
    </xf>
    <xf numFmtId="177" fontId="5" fillId="0" borderId="10" xfId="57" applyNumberFormat="1" applyFont="1" applyFill="1" applyBorder="1" applyAlignment="1">
      <alignment horizontal="center" vertical="top"/>
      <protection/>
    </xf>
    <xf numFmtId="179" fontId="4" fillId="0" borderId="10" xfId="57" applyNumberFormat="1" applyFont="1" applyFill="1" applyBorder="1" applyAlignment="1">
      <alignment horizontal="center" vertical="top"/>
      <protection/>
    </xf>
    <xf numFmtId="179" fontId="4" fillId="0" borderId="10" xfId="57" applyNumberFormat="1" applyFont="1" applyFill="1" applyBorder="1" applyAlignment="1">
      <alignment horizontal="center" vertical="top"/>
      <protection/>
    </xf>
    <xf numFmtId="179" fontId="5" fillId="0" borderId="10" xfId="57" applyNumberFormat="1" applyFont="1" applyFill="1" applyBorder="1" applyAlignment="1">
      <alignment horizontal="center" vertical="top"/>
      <protection/>
    </xf>
    <xf numFmtId="179" fontId="8" fillId="0" borderId="10" xfId="0" applyNumberFormat="1" applyFont="1" applyFill="1" applyBorder="1" applyAlignment="1">
      <alignment horizontal="center" vertical="top"/>
    </xf>
    <xf numFmtId="3" fontId="14" fillId="0" borderId="10" xfId="60" applyNumberFormat="1" applyFont="1" applyFill="1" applyBorder="1" applyAlignment="1">
      <alignment horizontal="left" vertical="top" wrapText="1"/>
      <protection/>
    </xf>
    <xf numFmtId="179" fontId="14" fillId="0" borderId="10" xfId="57" applyNumberFormat="1" applyFont="1" applyFill="1" applyBorder="1" applyAlignment="1">
      <alignment horizontal="center" vertical="top"/>
      <protection/>
    </xf>
    <xf numFmtId="177" fontId="14" fillId="0" borderId="10" xfId="57" applyNumberFormat="1" applyFont="1" applyFill="1" applyBorder="1" applyAlignment="1">
      <alignment horizontal="center" vertical="top"/>
      <protection/>
    </xf>
    <xf numFmtId="49" fontId="5" fillId="0" borderId="13" xfId="57" applyNumberFormat="1" applyFont="1" applyFill="1" applyBorder="1" applyAlignment="1">
      <alignment horizontal="center" vertical="top"/>
      <protection/>
    </xf>
    <xf numFmtId="49" fontId="4" fillId="0" borderId="13" xfId="60" applyNumberFormat="1" applyFont="1" applyFill="1" applyBorder="1" applyAlignment="1">
      <alignment horizontal="center" vertical="top"/>
      <protection/>
    </xf>
    <xf numFmtId="49" fontId="8" fillId="0" borderId="13" xfId="0" applyNumberFormat="1" applyFont="1" applyFill="1" applyBorder="1" applyAlignment="1">
      <alignment horizontal="center" vertical="top" wrapText="1"/>
    </xf>
    <xf numFmtId="49" fontId="4" fillId="0" borderId="13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179" fontId="4" fillId="0" borderId="13" xfId="57" applyNumberFormat="1" applyFont="1" applyFill="1" applyBorder="1" applyAlignment="1">
      <alignment horizontal="center" vertical="top"/>
      <protection/>
    </xf>
    <xf numFmtId="177" fontId="4" fillId="0" borderId="13" xfId="57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177" fontId="5" fillId="7" borderId="10" xfId="57" applyNumberFormat="1" applyFont="1" applyFill="1" applyBorder="1" applyAlignment="1">
      <alignment horizontal="center" vertical="top"/>
      <protection/>
    </xf>
    <xf numFmtId="177" fontId="4" fillId="7" borderId="10" xfId="57" applyNumberFormat="1" applyFont="1" applyFill="1" applyBorder="1" applyAlignment="1">
      <alignment horizontal="center" vertical="top"/>
      <protection/>
    </xf>
    <xf numFmtId="179" fontId="4" fillId="7" borderId="10" xfId="57" applyNumberFormat="1" applyFont="1" applyFill="1" applyBorder="1" applyAlignment="1">
      <alignment horizontal="center" vertical="top"/>
      <protection/>
    </xf>
    <xf numFmtId="179" fontId="5" fillId="7" borderId="10" xfId="57" applyNumberFormat="1" applyFont="1" applyFill="1" applyBorder="1" applyAlignment="1">
      <alignment horizontal="center" vertical="top"/>
      <protection/>
    </xf>
    <xf numFmtId="179" fontId="56" fillId="7" borderId="10" xfId="57" applyNumberFormat="1" applyFont="1" applyFill="1" applyBorder="1" applyAlignment="1">
      <alignment horizontal="center" vertical="top"/>
      <protection/>
    </xf>
    <xf numFmtId="179" fontId="5" fillId="7" borderId="10" xfId="57" applyNumberFormat="1" applyFont="1" applyFill="1" applyBorder="1" applyAlignment="1">
      <alignment horizontal="center" vertical="top"/>
      <protection/>
    </xf>
    <xf numFmtId="179" fontId="8" fillId="7" borderId="10" xfId="57" applyNumberFormat="1" applyFont="1" applyFill="1" applyBorder="1" applyAlignment="1">
      <alignment horizontal="center" vertical="top"/>
      <protection/>
    </xf>
    <xf numFmtId="179" fontId="4" fillId="7" borderId="13" xfId="57" applyNumberFormat="1" applyFont="1" applyFill="1" applyBorder="1" applyAlignment="1">
      <alignment horizontal="center" vertical="top"/>
      <protection/>
    </xf>
    <xf numFmtId="179" fontId="14" fillId="7" borderId="10" xfId="57" applyNumberFormat="1" applyFont="1" applyFill="1" applyBorder="1" applyAlignment="1">
      <alignment horizontal="center" vertical="top"/>
      <protection/>
    </xf>
    <xf numFmtId="179" fontId="5" fillId="0" borderId="14" xfId="57" applyNumberFormat="1" applyFont="1" applyFill="1" applyBorder="1" applyAlignment="1">
      <alignment horizontal="center" vertical="center" wrapText="1"/>
      <protection/>
    </xf>
    <xf numFmtId="179" fontId="5" fillId="0" borderId="10" xfId="57" applyNumberFormat="1" applyFont="1" applyFill="1" applyBorder="1" applyAlignment="1">
      <alignment horizontal="center" vertical="center" wrapText="1"/>
      <protection/>
    </xf>
    <xf numFmtId="179" fontId="5" fillId="7" borderId="14" xfId="57" applyNumberFormat="1" applyFont="1" applyFill="1" applyBorder="1" applyAlignment="1">
      <alignment horizontal="center" vertical="center" wrapText="1"/>
      <protection/>
    </xf>
    <xf numFmtId="179" fontId="5" fillId="7" borderId="10" xfId="57" applyNumberFormat="1" applyFont="1" applyFill="1" applyBorder="1" applyAlignment="1">
      <alignment horizontal="center" vertical="center" wrapText="1"/>
      <protection/>
    </xf>
    <xf numFmtId="177" fontId="4" fillId="7" borderId="13" xfId="57" applyNumberFormat="1" applyFont="1" applyFill="1" applyBorder="1" applyAlignment="1">
      <alignment horizontal="center" vertical="top"/>
      <protection/>
    </xf>
    <xf numFmtId="177" fontId="14" fillId="7" borderId="10" xfId="57" applyNumberFormat="1" applyFont="1" applyFill="1" applyBorder="1" applyAlignment="1">
      <alignment horizontal="center" vertical="top"/>
      <protection/>
    </xf>
    <xf numFmtId="177" fontId="5" fillId="7" borderId="10" xfId="57" applyNumberFormat="1" applyFont="1" applyFill="1" applyBorder="1" applyAlignment="1">
      <alignment horizontal="center" vertical="top"/>
      <protection/>
    </xf>
    <xf numFmtId="49" fontId="5" fillId="0" borderId="10" xfId="57" applyNumberFormat="1" applyFont="1" applyFill="1" applyBorder="1" applyAlignment="1">
      <alignment horizontal="center" vertical="top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49" fontId="5" fillId="0" borderId="10" xfId="60" applyNumberFormat="1" applyFont="1" applyFill="1" applyBorder="1" applyAlignment="1">
      <alignment horizontal="center" vertical="top"/>
      <protection/>
    </xf>
    <xf numFmtId="3" fontId="5" fillId="0" borderId="10" xfId="60" applyNumberFormat="1" applyFont="1" applyFill="1" applyBorder="1" applyAlignment="1">
      <alignment horizontal="center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183" fontId="5" fillId="0" borderId="10" xfId="57" applyNumberFormat="1" applyFont="1" applyFill="1" applyBorder="1" applyAlignment="1">
      <alignment horizontal="center" vertical="top"/>
      <protection/>
    </xf>
    <xf numFmtId="49" fontId="4" fillId="0" borderId="10" xfId="58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49" fontId="4" fillId="0" borderId="12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5" xfId="60" applyNumberFormat="1" applyFont="1" applyFill="1" applyBorder="1" applyAlignment="1">
      <alignment horizontal="left" vertical="top" wrapText="1"/>
      <protection/>
    </xf>
    <xf numFmtId="3" fontId="4" fillId="0" borderId="16" xfId="58" applyNumberFormat="1" applyFont="1" applyFill="1" applyBorder="1" applyAlignment="1">
      <alignment horizontal="left" vertical="top" wrapText="1"/>
      <protection/>
    </xf>
    <xf numFmtId="3" fontId="4" fillId="0" borderId="12" xfId="59" applyNumberFormat="1" applyFont="1" applyFill="1" applyBorder="1" applyAlignment="1">
      <alignment vertical="top" wrapText="1"/>
      <protection/>
    </xf>
    <xf numFmtId="176" fontId="4" fillId="0" borderId="15" xfId="60" applyNumberFormat="1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horizontal="center" vertical="top" wrapText="1"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3" fontId="8" fillId="0" borderId="10" xfId="60" applyNumberFormat="1" applyFont="1" applyFill="1" applyBorder="1" applyAlignment="1">
      <alignment horizontal="left" vertical="top" wrapText="1"/>
      <protection/>
    </xf>
    <xf numFmtId="183" fontId="5" fillId="7" borderId="10" xfId="57" applyNumberFormat="1" applyFont="1" applyFill="1" applyBorder="1" applyAlignment="1">
      <alignment horizontal="center" vertical="top"/>
      <protection/>
    </xf>
    <xf numFmtId="3" fontId="4" fillId="0" borderId="15" xfId="60" applyNumberFormat="1" applyFont="1" applyFill="1" applyBorder="1" applyAlignment="1">
      <alignment vertical="top" wrapText="1"/>
      <protection/>
    </xf>
    <xf numFmtId="0" fontId="4" fillId="0" borderId="15" xfId="57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vertical="top" wrapText="1"/>
      <protection/>
    </xf>
    <xf numFmtId="49" fontId="10" fillId="0" borderId="10" xfId="57" applyNumberFormat="1" applyFont="1" applyFill="1" applyBorder="1" applyAlignment="1">
      <alignment horizontal="center" vertical="top"/>
      <protection/>
    </xf>
    <xf numFmtId="49" fontId="10" fillId="0" borderId="10" xfId="60" applyNumberFormat="1" applyFont="1" applyFill="1" applyBorder="1" applyAlignment="1">
      <alignment horizontal="center" vertical="top"/>
      <protection/>
    </xf>
    <xf numFmtId="3" fontId="8" fillId="0" borderId="10" xfId="59" applyNumberFormat="1" applyFont="1" applyFill="1" applyBorder="1" applyAlignment="1">
      <alignment horizontal="left" vertical="top" wrapText="1"/>
      <protection/>
    </xf>
    <xf numFmtId="176" fontId="4" fillId="0" borderId="10" xfId="60" applyNumberFormat="1" applyFont="1" applyFill="1" applyBorder="1" applyAlignment="1">
      <alignment vertical="top" wrapText="1"/>
      <protection/>
    </xf>
    <xf numFmtId="0" fontId="4" fillId="0" borderId="15" xfId="57" applyFont="1" applyFill="1" applyBorder="1" applyAlignment="1">
      <alignment vertical="top"/>
      <protection/>
    </xf>
    <xf numFmtId="49" fontId="10" fillId="0" borderId="11" xfId="60" applyNumberFormat="1" applyFont="1" applyFill="1" applyBorder="1" applyAlignment="1">
      <alignment horizontal="center" vertical="top"/>
      <protection/>
    </xf>
    <xf numFmtId="3" fontId="4" fillId="0" borderId="15" xfId="60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center" vertical="top"/>
    </xf>
    <xf numFmtId="3" fontId="4" fillId="0" borderId="12" xfId="60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6" xfId="60" applyNumberFormat="1" applyFont="1" applyFill="1" applyBorder="1" applyAlignment="1">
      <alignment horizontal="left" vertical="top" wrapText="1"/>
      <protection/>
    </xf>
    <xf numFmtId="3" fontId="4" fillId="0" borderId="16" xfId="60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6" xfId="60" applyNumberFormat="1" applyFont="1" applyFill="1" applyBorder="1" applyAlignment="1">
      <alignment horizontal="left"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left" vertical="top"/>
      <protection/>
    </xf>
    <xf numFmtId="49" fontId="4" fillId="0" borderId="15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2" xfId="60" applyNumberFormat="1" applyFont="1" applyFill="1" applyBorder="1" applyAlignment="1">
      <alignment horizontal="left" vertical="top" wrapText="1"/>
      <protection/>
    </xf>
    <xf numFmtId="3" fontId="4" fillId="0" borderId="11" xfId="60" applyNumberFormat="1" applyFont="1" applyFill="1" applyBorder="1" applyAlignment="1">
      <alignment horizontal="center" vertical="top" wrapText="1"/>
      <protection/>
    </xf>
    <xf numFmtId="3" fontId="4" fillId="0" borderId="12" xfId="60" applyNumberFormat="1" applyFont="1" applyFill="1" applyBorder="1" applyAlignment="1">
      <alignment vertical="top" wrapText="1"/>
      <protection/>
    </xf>
    <xf numFmtId="49" fontId="11" fillId="0" borderId="11" xfId="60" applyNumberFormat="1" applyFont="1" applyFill="1" applyBorder="1" applyAlignment="1">
      <alignment horizontal="center" vertical="top"/>
      <protection/>
    </xf>
    <xf numFmtId="3" fontId="5" fillId="0" borderId="12" xfId="60" applyNumberFormat="1" applyFont="1" applyFill="1" applyBorder="1" applyAlignment="1">
      <alignment horizontal="left" vertical="top" wrapText="1"/>
      <protection/>
    </xf>
    <xf numFmtId="49" fontId="5" fillId="0" borderId="11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vertical="top" wrapText="1"/>
      <protection/>
    </xf>
    <xf numFmtId="49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5" xfId="60" applyNumberFormat="1" applyFont="1" applyFill="1" applyBorder="1" applyAlignment="1">
      <alignment horizontal="left" vertical="top" wrapText="1"/>
      <protection/>
    </xf>
    <xf numFmtId="49" fontId="4" fillId="0" borderId="11" xfId="60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6" fontId="4" fillId="0" borderId="15" xfId="60" applyNumberFormat="1" applyFont="1" applyFill="1" applyBorder="1" applyAlignment="1">
      <alignment vertical="top" wrapText="1"/>
      <protection/>
    </xf>
    <xf numFmtId="49" fontId="10" fillId="0" borderId="10" xfId="57" applyNumberFormat="1" applyFont="1" applyFill="1" applyBorder="1" applyAlignment="1">
      <alignment horizontal="center" vertical="top" wrapText="1"/>
      <protection/>
    </xf>
    <xf numFmtId="176" fontId="4" fillId="0" borderId="10" xfId="60" applyNumberFormat="1" applyFont="1" applyFill="1" applyBorder="1" applyAlignment="1">
      <alignment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49" fontId="4" fillId="0" borderId="11" xfId="57" applyNumberFormat="1" applyFont="1" applyFill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vertical="top" wrapText="1"/>
    </xf>
    <xf numFmtId="179" fontId="0" fillId="0" borderId="0" xfId="0" applyNumberFormat="1" applyAlignment="1">
      <alignment horizontal="center" vertical="top"/>
    </xf>
    <xf numFmtId="2" fontId="16" fillId="0" borderId="0" xfId="57" applyNumberFormat="1" applyFont="1" applyFill="1" applyAlignment="1">
      <alignment horizontal="center" wrapText="1"/>
      <protection/>
    </xf>
    <xf numFmtId="49" fontId="16" fillId="0" borderId="0" xfId="57" applyNumberFormat="1" applyFont="1" applyFill="1" applyBorder="1" applyAlignment="1">
      <alignment horizontal="center"/>
      <protection/>
    </xf>
    <xf numFmtId="0" fontId="13" fillId="7" borderId="15" xfId="0" applyFont="1" applyFill="1" applyBorder="1" applyAlignment="1">
      <alignment horizontal="center"/>
    </xf>
    <xf numFmtId="0" fontId="13" fillId="7" borderId="14" xfId="0" applyFont="1" applyFill="1" applyBorder="1" applyAlignment="1">
      <alignment horizontal="center"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13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5" fillId="0" borderId="10" xfId="57" applyFont="1" applyFill="1" applyBorder="1" applyAlignment="1">
      <alignment horizontal="center" vertical="center" wrapText="1"/>
      <protection/>
    </xf>
    <xf numFmtId="49" fontId="5" fillId="7" borderId="17" xfId="57" applyNumberFormat="1" applyFont="1" applyFill="1" applyBorder="1" applyAlignment="1">
      <alignment horizontal="center" vertical="center" wrapText="1"/>
      <protection/>
    </xf>
    <xf numFmtId="49" fontId="5" fillId="7" borderId="11" xfId="57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0" xfId="56"/>
    <cellStyle name="Обычный_Бюджет2001_1 2" xfId="57"/>
    <cellStyle name="Обычный_РАСХ98" xfId="58"/>
    <cellStyle name="Обычный_РАСХ98 2 2" xfId="59"/>
    <cellStyle name="Обычный_РАСХ98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L392"/>
  <sheetViews>
    <sheetView tabSelected="1" view="pageBreakPreview" zoomScale="110" zoomScaleNormal="110" zoomScaleSheetLayoutView="110" zoomScalePageLayoutView="0" workbookViewId="0" topLeftCell="A1">
      <pane xSplit="5" ySplit="11" topLeftCell="F75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P95" sqref="AP95"/>
    </sheetView>
  </sheetViews>
  <sheetFormatPr defaultColWidth="9.00390625" defaultRowHeight="12.75"/>
  <cols>
    <col min="1" max="1" width="5.625" style="1" customWidth="1"/>
    <col min="2" max="2" width="6.625" style="1" customWidth="1"/>
    <col min="3" max="3" width="14.125" style="1" customWidth="1"/>
    <col min="4" max="4" width="6.25390625" style="1" customWidth="1"/>
    <col min="5" max="5" width="38.125" style="1" customWidth="1"/>
    <col min="6" max="14" width="14.25390625" style="26" hidden="1" customWidth="1"/>
    <col min="15" max="20" width="14.25390625" style="1" hidden="1" customWidth="1"/>
    <col min="21" max="21" width="13.00390625" style="26" hidden="1" customWidth="1"/>
    <col min="22" max="22" width="12.625" style="26" hidden="1" customWidth="1"/>
    <col min="23" max="23" width="12.75390625" style="26" hidden="1" customWidth="1"/>
    <col min="24" max="24" width="12.625" style="26" hidden="1" customWidth="1"/>
    <col min="25" max="25" width="13.625" style="26" hidden="1" customWidth="1"/>
    <col min="26" max="26" width="12.625" style="26" hidden="1" customWidth="1"/>
    <col min="27" max="27" width="13.00390625" style="0" hidden="1" customWidth="1"/>
    <col min="28" max="28" width="12.625" style="0" hidden="1" customWidth="1"/>
    <col min="29" max="29" width="12.75390625" style="0" hidden="1" customWidth="1"/>
    <col min="30" max="30" width="12.625" style="0" hidden="1" customWidth="1"/>
    <col min="31" max="31" width="13.625" style="0" hidden="1" customWidth="1"/>
    <col min="32" max="32" width="12.625" style="0" hidden="1" customWidth="1"/>
    <col min="33" max="38" width="13.75390625" style="0" customWidth="1"/>
  </cols>
  <sheetData>
    <row r="1" spans="14:38" ht="12.75">
      <c r="N1" s="26" t="s">
        <v>342</v>
      </c>
      <c r="T1" s="1" t="s">
        <v>344</v>
      </c>
      <c r="Z1" s="26" t="s">
        <v>347</v>
      </c>
      <c r="AF1" t="s">
        <v>348</v>
      </c>
      <c r="AL1" t="s">
        <v>349</v>
      </c>
    </row>
    <row r="2" spans="1:38" s="1" customFormat="1" ht="12.75">
      <c r="A2" s="8"/>
      <c r="B2" s="8"/>
      <c r="C2" s="8"/>
      <c r="D2" s="8"/>
      <c r="E2" s="9"/>
      <c r="F2" s="27"/>
      <c r="G2" s="27"/>
      <c r="H2" s="27" t="s">
        <v>246</v>
      </c>
      <c r="I2" s="27"/>
      <c r="J2" s="33"/>
      <c r="K2" s="27"/>
      <c r="L2" s="33"/>
      <c r="M2" s="27"/>
      <c r="N2" s="33" t="s">
        <v>246</v>
      </c>
      <c r="O2" s="27"/>
      <c r="P2" s="33"/>
      <c r="Q2" s="27"/>
      <c r="R2" s="33"/>
      <c r="S2" s="27"/>
      <c r="T2" s="33" t="s">
        <v>246</v>
      </c>
      <c r="U2" s="26"/>
      <c r="V2" s="26"/>
      <c r="W2" s="26"/>
      <c r="X2" s="26"/>
      <c r="Y2" s="26"/>
      <c r="Z2" s="33" t="s">
        <v>246</v>
      </c>
      <c r="AA2" s="26"/>
      <c r="AB2" s="26"/>
      <c r="AC2" s="26"/>
      <c r="AD2" s="26"/>
      <c r="AE2" s="26"/>
      <c r="AF2" s="33" t="s">
        <v>246</v>
      </c>
      <c r="AL2" s="22" t="s">
        <v>246</v>
      </c>
    </row>
    <row r="3" spans="1:38" s="1" customFormat="1" ht="15">
      <c r="A3" s="15"/>
      <c r="B3" s="15"/>
      <c r="C3" s="14"/>
      <c r="E3" s="6"/>
      <c r="F3" s="28"/>
      <c r="G3" s="28"/>
      <c r="H3" s="28" t="s">
        <v>136</v>
      </c>
      <c r="I3" s="28"/>
      <c r="J3" s="28"/>
      <c r="K3" s="28"/>
      <c r="L3" s="28"/>
      <c r="M3" s="28"/>
      <c r="N3" s="28" t="s">
        <v>136</v>
      </c>
      <c r="O3" s="28"/>
      <c r="P3" s="28"/>
      <c r="Q3" s="28"/>
      <c r="R3" s="28"/>
      <c r="S3" s="28"/>
      <c r="T3" s="28" t="s">
        <v>136</v>
      </c>
      <c r="U3" s="26"/>
      <c r="V3" s="26"/>
      <c r="W3" s="26"/>
      <c r="X3" s="26"/>
      <c r="Y3" s="26"/>
      <c r="Z3" s="28" t="s">
        <v>136</v>
      </c>
      <c r="AA3" s="26"/>
      <c r="AB3" s="26"/>
      <c r="AC3" s="26"/>
      <c r="AD3" s="26"/>
      <c r="AE3" s="26"/>
      <c r="AF3" s="28" t="s">
        <v>136</v>
      </c>
      <c r="AL3" s="14" t="s">
        <v>136</v>
      </c>
    </row>
    <row r="4" spans="1:38" s="1" customFormat="1" ht="15">
      <c r="A4" s="15"/>
      <c r="B4" s="15"/>
      <c r="C4" s="14"/>
      <c r="E4" s="6"/>
      <c r="F4" s="28"/>
      <c r="G4" s="28"/>
      <c r="H4" s="28" t="s">
        <v>323</v>
      </c>
      <c r="I4" s="28"/>
      <c r="J4" s="28"/>
      <c r="K4" s="28"/>
      <c r="L4" s="28"/>
      <c r="M4" s="28"/>
      <c r="N4" s="28" t="s">
        <v>323</v>
      </c>
      <c r="O4" s="28"/>
      <c r="P4" s="28"/>
      <c r="Q4" s="28"/>
      <c r="R4" s="28"/>
      <c r="S4" s="28"/>
      <c r="T4" s="28" t="s">
        <v>323</v>
      </c>
      <c r="U4" s="26"/>
      <c r="V4" s="26"/>
      <c r="W4" s="26"/>
      <c r="X4" s="26"/>
      <c r="Y4" s="26"/>
      <c r="Z4" s="28" t="s">
        <v>323</v>
      </c>
      <c r="AA4" s="26"/>
      <c r="AB4" s="26"/>
      <c r="AC4" s="26"/>
      <c r="AD4" s="26"/>
      <c r="AE4" s="26"/>
      <c r="AF4" s="28" t="s">
        <v>323</v>
      </c>
      <c r="AL4" s="14" t="s">
        <v>355</v>
      </c>
    </row>
    <row r="5" spans="1:38" s="1" customFormat="1" ht="15">
      <c r="A5" s="15"/>
      <c r="B5" s="15"/>
      <c r="C5" s="14"/>
      <c r="E5" s="6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6"/>
      <c r="V5" s="26"/>
      <c r="W5" s="26"/>
      <c r="X5" s="26"/>
      <c r="Y5" s="26"/>
      <c r="Z5" s="28"/>
      <c r="AA5" s="26"/>
      <c r="AB5" s="26"/>
      <c r="AC5" s="26"/>
      <c r="AD5" s="26"/>
      <c r="AE5" s="26"/>
      <c r="AF5" s="28"/>
      <c r="AL5" s="14"/>
    </row>
    <row r="6" spans="1:38" s="1" customFormat="1" ht="77.25" customHeight="1">
      <c r="A6" s="136" t="s">
        <v>343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</row>
    <row r="7" spans="1:38" s="1" customFormat="1" ht="16.5" customHeight="1">
      <c r="A7" s="137" t="s">
        <v>333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</row>
    <row r="8" spans="1:38" s="19" customFormat="1" ht="11.25" customHeight="1">
      <c r="A8" s="16"/>
      <c r="B8" s="16"/>
      <c r="C8" s="16"/>
      <c r="D8" s="17"/>
      <c r="E8" s="18"/>
      <c r="F8" s="29"/>
      <c r="G8" s="29"/>
      <c r="H8" s="29" t="s">
        <v>263</v>
      </c>
      <c r="I8" s="29"/>
      <c r="J8" s="29"/>
      <c r="K8" s="29"/>
      <c r="L8" s="29"/>
      <c r="M8" s="29"/>
      <c r="N8" s="29" t="s">
        <v>263</v>
      </c>
      <c r="O8" s="29"/>
      <c r="P8" s="29"/>
      <c r="Q8" s="29"/>
      <c r="R8" s="29"/>
      <c r="S8" s="29"/>
      <c r="T8" s="29" t="s">
        <v>263</v>
      </c>
      <c r="U8" s="29"/>
      <c r="V8" s="29"/>
      <c r="W8" s="29"/>
      <c r="X8" s="29"/>
      <c r="Y8" s="29"/>
      <c r="Z8" s="29" t="s">
        <v>263</v>
      </c>
      <c r="AA8" s="29"/>
      <c r="AB8" s="29"/>
      <c r="AC8" s="29"/>
      <c r="AD8" s="29"/>
      <c r="AE8" s="29"/>
      <c r="AF8" s="29" t="s">
        <v>263</v>
      </c>
      <c r="AG8" s="23"/>
      <c r="AH8" s="23"/>
      <c r="AI8" s="23"/>
      <c r="AJ8" s="23"/>
      <c r="AK8" s="23"/>
      <c r="AL8" s="23" t="s">
        <v>263</v>
      </c>
    </row>
    <row r="9" spans="1:38" s="1" customFormat="1" ht="25.5" customHeight="1">
      <c r="A9" s="140" t="s">
        <v>85</v>
      </c>
      <c r="B9" s="140" t="s">
        <v>132</v>
      </c>
      <c r="C9" s="140" t="s">
        <v>100</v>
      </c>
      <c r="D9" s="140" t="s">
        <v>101</v>
      </c>
      <c r="E9" s="143" t="s">
        <v>102</v>
      </c>
      <c r="F9" s="144" t="s">
        <v>339</v>
      </c>
      <c r="G9" s="144" t="s">
        <v>340</v>
      </c>
      <c r="H9" s="144" t="s">
        <v>341</v>
      </c>
      <c r="I9" s="138" t="s">
        <v>339</v>
      </c>
      <c r="J9" s="139"/>
      <c r="K9" s="138" t="s">
        <v>340</v>
      </c>
      <c r="L9" s="139"/>
      <c r="M9" s="138" t="s">
        <v>341</v>
      </c>
      <c r="N9" s="139"/>
      <c r="O9" s="138" t="s">
        <v>339</v>
      </c>
      <c r="P9" s="139"/>
      <c r="Q9" s="138" t="s">
        <v>340</v>
      </c>
      <c r="R9" s="139"/>
      <c r="S9" s="138" t="s">
        <v>341</v>
      </c>
      <c r="T9" s="139"/>
      <c r="U9" s="138" t="s">
        <v>339</v>
      </c>
      <c r="V9" s="139"/>
      <c r="W9" s="138" t="s">
        <v>340</v>
      </c>
      <c r="X9" s="139"/>
      <c r="Y9" s="138" t="s">
        <v>341</v>
      </c>
      <c r="Z9" s="139"/>
      <c r="AA9" s="138" t="s">
        <v>339</v>
      </c>
      <c r="AB9" s="139"/>
      <c r="AC9" s="138" t="s">
        <v>340</v>
      </c>
      <c r="AD9" s="139"/>
      <c r="AE9" s="138" t="s">
        <v>341</v>
      </c>
      <c r="AF9" s="139"/>
      <c r="AG9" s="141" t="s">
        <v>339</v>
      </c>
      <c r="AH9" s="142"/>
      <c r="AI9" s="141" t="s">
        <v>340</v>
      </c>
      <c r="AJ9" s="142"/>
      <c r="AK9" s="141" t="s">
        <v>341</v>
      </c>
      <c r="AL9" s="142"/>
    </row>
    <row r="10" spans="1:38" s="1" customFormat="1" ht="60" customHeight="1">
      <c r="A10" s="140"/>
      <c r="B10" s="140"/>
      <c r="C10" s="140"/>
      <c r="D10" s="140"/>
      <c r="E10" s="143"/>
      <c r="F10" s="145"/>
      <c r="G10" s="145"/>
      <c r="H10" s="145"/>
      <c r="I10" s="62" t="s">
        <v>266</v>
      </c>
      <c r="J10" s="63" t="s">
        <v>267</v>
      </c>
      <c r="K10" s="62" t="s">
        <v>266</v>
      </c>
      <c r="L10" s="63" t="s">
        <v>267</v>
      </c>
      <c r="M10" s="62" t="s">
        <v>266</v>
      </c>
      <c r="N10" s="63" t="s">
        <v>267</v>
      </c>
      <c r="O10" s="62" t="s">
        <v>266</v>
      </c>
      <c r="P10" s="63" t="s">
        <v>267</v>
      </c>
      <c r="Q10" s="62" t="s">
        <v>266</v>
      </c>
      <c r="R10" s="63" t="s">
        <v>267</v>
      </c>
      <c r="S10" s="62" t="s">
        <v>266</v>
      </c>
      <c r="T10" s="63" t="s">
        <v>267</v>
      </c>
      <c r="U10" s="62" t="s">
        <v>266</v>
      </c>
      <c r="V10" s="63" t="s">
        <v>267</v>
      </c>
      <c r="W10" s="62" t="s">
        <v>266</v>
      </c>
      <c r="X10" s="63" t="s">
        <v>267</v>
      </c>
      <c r="Y10" s="62" t="s">
        <v>266</v>
      </c>
      <c r="Z10" s="63" t="s">
        <v>267</v>
      </c>
      <c r="AA10" s="62" t="s">
        <v>266</v>
      </c>
      <c r="AB10" s="63" t="s">
        <v>267</v>
      </c>
      <c r="AC10" s="62" t="s">
        <v>266</v>
      </c>
      <c r="AD10" s="63" t="s">
        <v>267</v>
      </c>
      <c r="AE10" s="62" t="s">
        <v>266</v>
      </c>
      <c r="AF10" s="63" t="s">
        <v>267</v>
      </c>
      <c r="AG10" s="60" t="s">
        <v>266</v>
      </c>
      <c r="AH10" s="61" t="s">
        <v>267</v>
      </c>
      <c r="AI10" s="60" t="s">
        <v>266</v>
      </c>
      <c r="AJ10" s="61" t="s">
        <v>267</v>
      </c>
      <c r="AK10" s="60" t="s">
        <v>266</v>
      </c>
      <c r="AL10" s="61" t="s">
        <v>267</v>
      </c>
    </row>
    <row r="11" spans="1:38" s="20" customFormat="1" ht="11.25">
      <c r="A11" s="11" t="s">
        <v>137</v>
      </c>
      <c r="B11" s="12" t="s">
        <v>138</v>
      </c>
      <c r="C11" s="12" t="s">
        <v>139</v>
      </c>
      <c r="D11" s="12" t="s">
        <v>140</v>
      </c>
      <c r="E11" s="13">
        <v>5</v>
      </c>
      <c r="F11" s="30">
        <v>6</v>
      </c>
      <c r="G11" s="30">
        <v>7</v>
      </c>
      <c r="H11" s="30">
        <v>8</v>
      </c>
      <c r="I11" s="30">
        <v>6</v>
      </c>
      <c r="J11" s="30">
        <v>7</v>
      </c>
      <c r="K11" s="30">
        <v>8</v>
      </c>
      <c r="L11" s="30">
        <v>9</v>
      </c>
      <c r="M11" s="30">
        <v>10</v>
      </c>
      <c r="N11" s="30">
        <v>11</v>
      </c>
      <c r="O11" s="30">
        <v>6</v>
      </c>
      <c r="P11" s="30">
        <v>7</v>
      </c>
      <c r="Q11" s="30">
        <v>8</v>
      </c>
      <c r="R11" s="30">
        <v>9</v>
      </c>
      <c r="S11" s="30">
        <v>10</v>
      </c>
      <c r="T11" s="30">
        <v>11</v>
      </c>
      <c r="U11" s="30">
        <v>6</v>
      </c>
      <c r="V11" s="30">
        <v>7</v>
      </c>
      <c r="W11" s="30">
        <v>8</v>
      </c>
      <c r="X11" s="30">
        <v>9</v>
      </c>
      <c r="Y11" s="30">
        <v>10</v>
      </c>
      <c r="Z11" s="30">
        <v>11</v>
      </c>
      <c r="AA11" s="30">
        <v>6</v>
      </c>
      <c r="AB11" s="30">
        <v>7</v>
      </c>
      <c r="AC11" s="30">
        <v>8</v>
      </c>
      <c r="AD11" s="30">
        <v>9</v>
      </c>
      <c r="AE11" s="30">
        <v>10</v>
      </c>
      <c r="AF11" s="30">
        <v>11</v>
      </c>
      <c r="AG11" s="34">
        <v>6</v>
      </c>
      <c r="AH11" s="34">
        <v>7</v>
      </c>
      <c r="AI11" s="34">
        <v>8</v>
      </c>
      <c r="AJ11" s="34">
        <v>9</v>
      </c>
      <c r="AK11" s="34">
        <v>10</v>
      </c>
      <c r="AL11" s="34">
        <v>11</v>
      </c>
    </row>
    <row r="12" spans="1:38" s="1" customFormat="1" ht="30">
      <c r="A12" s="67" t="s">
        <v>86</v>
      </c>
      <c r="B12" s="120"/>
      <c r="C12" s="120"/>
      <c r="D12" s="120"/>
      <c r="E12" s="119" t="s">
        <v>178</v>
      </c>
      <c r="F12" s="35" t="e">
        <f>#REF!+F13+#REF!</f>
        <v>#REF!</v>
      </c>
      <c r="G12" s="35" t="e">
        <f>#REF!+G13+#REF!</f>
        <v>#REF!</v>
      </c>
      <c r="H12" s="35" t="e">
        <f>#REF!+H13+#REF!</f>
        <v>#REF!</v>
      </c>
      <c r="I12" s="35" t="e">
        <f>#REF!+I13+#REF!</f>
        <v>#REF!</v>
      </c>
      <c r="J12" s="35" t="e">
        <f>#REF!+J13+#REF!</f>
        <v>#REF!</v>
      </c>
      <c r="K12" s="35" t="e">
        <f>#REF!+K13+#REF!</f>
        <v>#REF!</v>
      </c>
      <c r="L12" s="35" t="e">
        <f>#REF!+L13+#REF!</f>
        <v>#REF!</v>
      </c>
      <c r="M12" s="35" t="e">
        <f>#REF!+M13+#REF!</f>
        <v>#REF!</v>
      </c>
      <c r="N12" s="35" t="e">
        <f>#REF!+N13+#REF!</f>
        <v>#REF!</v>
      </c>
      <c r="O12" s="35" t="e">
        <f>#REF!+O13+#REF!</f>
        <v>#REF!</v>
      </c>
      <c r="P12" s="35" t="e">
        <f>#REF!+P13+#REF!</f>
        <v>#REF!</v>
      </c>
      <c r="Q12" s="35" t="e">
        <f>#REF!+Q13+#REF!</f>
        <v>#REF!</v>
      </c>
      <c r="R12" s="35" t="e">
        <f>#REF!+R13+#REF!</f>
        <v>#REF!</v>
      </c>
      <c r="S12" s="35" t="e">
        <f>#REF!+S13+#REF!</f>
        <v>#REF!</v>
      </c>
      <c r="T12" s="35" t="e">
        <f>#REF!+T13+#REF!</f>
        <v>#REF!</v>
      </c>
      <c r="U12" s="35"/>
      <c r="V12" s="35" t="e">
        <f>#REF!+V13+#REF!</f>
        <v>#REF!</v>
      </c>
      <c r="W12" s="35"/>
      <c r="X12" s="35" t="e">
        <f>#REF!+X13+#REF!</f>
        <v>#REF!</v>
      </c>
      <c r="Y12" s="35"/>
      <c r="Z12" s="35" t="e">
        <f>#REF!+Z13+#REF!</f>
        <v>#REF!</v>
      </c>
      <c r="AA12" s="51" t="e">
        <f>#REF!+AA13+#REF!</f>
        <v>#REF!</v>
      </c>
      <c r="AB12" s="51" t="e">
        <f>#REF!+AB13+#REF!</f>
        <v>#REF!</v>
      </c>
      <c r="AC12" s="51" t="e">
        <f>#REF!+AC13+#REF!</f>
        <v>#REF!</v>
      </c>
      <c r="AD12" s="51" t="e">
        <f>#REF!+AD13+#REF!</f>
        <v>#REF!</v>
      </c>
      <c r="AE12" s="51" t="e">
        <f>#REF!+AE13+#REF!</f>
        <v>#REF!</v>
      </c>
      <c r="AF12" s="51" t="e">
        <f>#REF!+AF13+#REF!</f>
        <v>#REF!</v>
      </c>
      <c r="AG12" s="35">
        <v>67.6</v>
      </c>
      <c r="AH12" s="35">
        <v>260333.90000000002</v>
      </c>
      <c r="AI12" s="35">
        <v>0</v>
      </c>
      <c r="AJ12" s="35">
        <v>238949.6</v>
      </c>
      <c r="AK12" s="35">
        <v>0</v>
      </c>
      <c r="AL12" s="35">
        <v>227117.7</v>
      </c>
    </row>
    <row r="13" spans="1:38" s="1" customFormat="1" ht="15">
      <c r="A13" s="97"/>
      <c r="B13" s="71" t="s">
        <v>128</v>
      </c>
      <c r="C13" s="71"/>
      <c r="D13" s="71"/>
      <c r="E13" s="121" t="s">
        <v>131</v>
      </c>
      <c r="F13" s="36" t="e">
        <f>#REF!+F14</f>
        <v>#REF!</v>
      </c>
      <c r="G13" s="36" t="e">
        <f>#REF!+G14</f>
        <v>#REF!</v>
      </c>
      <c r="H13" s="36" t="e">
        <f>#REF!+H14</f>
        <v>#REF!</v>
      </c>
      <c r="I13" s="35" t="e">
        <f>#REF!+I14</f>
        <v>#REF!</v>
      </c>
      <c r="J13" s="35" t="e">
        <f>#REF!+J14</f>
        <v>#REF!</v>
      </c>
      <c r="K13" s="35" t="e">
        <f>#REF!+K14</f>
        <v>#REF!</v>
      </c>
      <c r="L13" s="35" t="e">
        <f>#REF!+L14</f>
        <v>#REF!</v>
      </c>
      <c r="M13" s="35" t="e">
        <f>#REF!+M14</f>
        <v>#REF!</v>
      </c>
      <c r="N13" s="35" t="e">
        <f>#REF!+N14</f>
        <v>#REF!</v>
      </c>
      <c r="O13" s="35" t="e">
        <f>#REF!+O14</f>
        <v>#REF!</v>
      </c>
      <c r="P13" s="35" t="e">
        <f>#REF!+P14</f>
        <v>#REF!</v>
      </c>
      <c r="Q13" s="35" t="e">
        <f>#REF!+Q14</f>
        <v>#REF!</v>
      </c>
      <c r="R13" s="35" t="e">
        <f>#REF!+R14</f>
        <v>#REF!</v>
      </c>
      <c r="S13" s="35" t="e">
        <f>#REF!+S14</f>
        <v>#REF!</v>
      </c>
      <c r="T13" s="35" t="e">
        <f>#REF!+T14</f>
        <v>#REF!</v>
      </c>
      <c r="U13" s="35"/>
      <c r="V13" s="35" t="e">
        <f>#REF!+V14</f>
        <v>#REF!</v>
      </c>
      <c r="W13" s="35"/>
      <c r="X13" s="35" t="e">
        <f>#REF!+X14</f>
        <v>#REF!</v>
      </c>
      <c r="Y13" s="35"/>
      <c r="Z13" s="35" t="e">
        <f>#REF!+Z14</f>
        <v>#REF!</v>
      </c>
      <c r="AA13" s="51" t="e">
        <f>#REF!+AA14</f>
        <v>#REF!</v>
      </c>
      <c r="AB13" s="51" t="e">
        <f>#REF!+AB14</f>
        <v>#REF!</v>
      </c>
      <c r="AC13" s="51" t="e">
        <f>#REF!+AC14</f>
        <v>#REF!</v>
      </c>
      <c r="AD13" s="51" t="e">
        <f>#REF!+AD14</f>
        <v>#REF!</v>
      </c>
      <c r="AE13" s="51" t="e">
        <f>#REF!+AE14</f>
        <v>#REF!</v>
      </c>
      <c r="AF13" s="51" t="e">
        <f>#REF!+AF14</f>
        <v>#REF!</v>
      </c>
      <c r="AG13" s="35">
        <v>67.6</v>
      </c>
      <c r="AH13" s="35">
        <v>214063.2</v>
      </c>
      <c r="AI13" s="35">
        <v>0</v>
      </c>
      <c r="AJ13" s="35">
        <v>195385</v>
      </c>
      <c r="AK13" s="35">
        <v>0</v>
      </c>
      <c r="AL13" s="35">
        <v>183553.1</v>
      </c>
    </row>
    <row r="14" spans="1:38" s="5" customFormat="1" ht="25.5">
      <c r="A14" s="97"/>
      <c r="B14" s="68" t="s">
        <v>96</v>
      </c>
      <c r="C14" s="68"/>
      <c r="D14" s="68"/>
      <c r="E14" s="83" t="s">
        <v>97</v>
      </c>
      <c r="F14" s="53" t="e">
        <f aca="true" t="shared" si="0" ref="F14:V15">F15</f>
        <v>#REF!</v>
      </c>
      <c r="G14" s="53" t="e">
        <f t="shared" si="0"/>
        <v>#REF!</v>
      </c>
      <c r="H14" s="53" t="e">
        <f t="shared" si="0"/>
        <v>#REF!</v>
      </c>
      <c r="I14" s="51"/>
      <c r="J14" s="51" t="e">
        <f t="shared" si="0"/>
        <v>#REF!</v>
      </c>
      <c r="K14" s="51"/>
      <c r="L14" s="51" t="e">
        <f t="shared" si="0"/>
        <v>#REF!</v>
      </c>
      <c r="M14" s="51"/>
      <c r="N14" s="51" t="e">
        <f t="shared" si="0"/>
        <v>#REF!</v>
      </c>
      <c r="O14" s="51"/>
      <c r="P14" s="51" t="e">
        <f t="shared" si="0"/>
        <v>#REF!</v>
      </c>
      <c r="Q14" s="51"/>
      <c r="R14" s="51" t="e">
        <f t="shared" si="0"/>
        <v>#REF!</v>
      </c>
      <c r="S14" s="51"/>
      <c r="T14" s="51" t="e">
        <f t="shared" si="0"/>
        <v>#REF!</v>
      </c>
      <c r="U14" s="51"/>
      <c r="V14" s="51" t="e">
        <f t="shared" si="0"/>
        <v>#REF!</v>
      </c>
      <c r="W14" s="51"/>
      <c r="X14" s="51" t="e">
        <f aca="true" t="shared" si="1" ref="V14:Z17">X15</f>
        <v>#REF!</v>
      </c>
      <c r="Y14" s="51"/>
      <c r="Z14" s="51" t="e">
        <f t="shared" si="1"/>
        <v>#REF!</v>
      </c>
      <c r="AA14" s="51"/>
      <c r="AB14" s="51" t="e">
        <f>AB15</f>
        <v>#REF!</v>
      </c>
      <c r="AC14" s="51"/>
      <c r="AD14" s="51" t="e">
        <f aca="true" t="shared" si="2" ref="AB14:AF17">AD15</f>
        <v>#REF!</v>
      </c>
      <c r="AE14" s="51"/>
      <c r="AF14" s="51" t="e">
        <f t="shared" si="2"/>
        <v>#REF!</v>
      </c>
      <c r="AG14" s="35">
        <v>67.6</v>
      </c>
      <c r="AH14" s="35">
        <v>8229</v>
      </c>
      <c r="AI14" s="35">
        <v>0</v>
      </c>
      <c r="AJ14" s="35">
        <v>8161.4</v>
      </c>
      <c r="AK14" s="35">
        <v>0</v>
      </c>
      <c r="AL14" s="35">
        <v>8161.4</v>
      </c>
    </row>
    <row r="15" spans="1:38" s="1" customFormat="1" ht="25.5">
      <c r="A15" s="97"/>
      <c r="B15" s="98"/>
      <c r="C15" s="68" t="s">
        <v>8</v>
      </c>
      <c r="D15" s="68"/>
      <c r="E15" s="83" t="s">
        <v>276</v>
      </c>
      <c r="F15" s="53" t="e">
        <f t="shared" si="0"/>
        <v>#REF!</v>
      </c>
      <c r="G15" s="53" t="e">
        <f t="shared" si="0"/>
        <v>#REF!</v>
      </c>
      <c r="H15" s="53" t="e">
        <f t="shared" si="0"/>
        <v>#REF!</v>
      </c>
      <c r="I15" s="51"/>
      <c r="J15" s="51" t="e">
        <f t="shared" si="0"/>
        <v>#REF!</v>
      </c>
      <c r="K15" s="51"/>
      <c r="L15" s="51" t="e">
        <f t="shared" si="0"/>
        <v>#REF!</v>
      </c>
      <c r="M15" s="51"/>
      <c r="N15" s="51" t="e">
        <f t="shared" si="0"/>
        <v>#REF!</v>
      </c>
      <c r="O15" s="51"/>
      <c r="P15" s="51" t="e">
        <f t="shared" si="0"/>
        <v>#REF!</v>
      </c>
      <c r="Q15" s="51"/>
      <c r="R15" s="51" t="e">
        <f t="shared" si="0"/>
        <v>#REF!</v>
      </c>
      <c r="S15" s="51"/>
      <c r="T15" s="51" t="e">
        <f t="shared" si="0"/>
        <v>#REF!</v>
      </c>
      <c r="U15" s="51"/>
      <c r="V15" s="51" t="e">
        <f t="shared" si="1"/>
        <v>#REF!</v>
      </c>
      <c r="W15" s="51"/>
      <c r="X15" s="51" t="e">
        <f t="shared" si="1"/>
        <v>#REF!</v>
      </c>
      <c r="Y15" s="51"/>
      <c r="Z15" s="51" t="e">
        <f t="shared" si="1"/>
        <v>#REF!</v>
      </c>
      <c r="AA15" s="51"/>
      <c r="AB15" s="51" t="e">
        <f t="shared" si="2"/>
        <v>#REF!</v>
      </c>
      <c r="AC15" s="51"/>
      <c r="AD15" s="51" t="e">
        <f t="shared" si="2"/>
        <v>#REF!</v>
      </c>
      <c r="AE15" s="51"/>
      <c r="AF15" s="51" t="e">
        <f t="shared" si="2"/>
        <v>#REF!</v>
      </c>
      <c r="AG15" s="35">
        <v>67.6</v>
      </c>
      <c r="AH15" s="35">
        <v>8229</v>
      </c>
      <c r="AI15" s="35">
        <v>0</v>
      </c>
      <c r="AJ15" s="35">
        <v>8161.4</v>
      </c>
      <c r="AK15" s="35">
        <v>0</v>
      </c>
      <c r="AL15" s="35">
        <v>8161.4</v>
      </c>
    </row>
    <row r="16" spans="1:38" s="5" customFormat="1" ht="25.5">
      <c r="A16" s="97"/>
      <c r="B16" s="98"/>
      <c r="C16" s="68" t="s">
        <v>12</v>
      </c>
      <c r="D16" s="68"/>
      <c r="E16" s="83" t="s">
        <v>46</v>
      </c>
      <c r="F16" s="53" t="e">
        <f aca="true" t="shared" si="3" ref="F16:V17">F17</f>
        <v>#REF!</v>
      </c>
      <c r="G16" s="53" t="e">
        <f t="shared" si="3"/>
        <v>#REF!</v>
      </c>
      <c r="H16" s="53" t="e">
        <f t="shared" si="3"/>
        <v>#REF!</v>
      </c>
      <c r="I16" s="51"/>
      <c r="J16" s="51" t="e">
        <f t="shared" si="3"/>
        <v>#REF!</v>
      </c>
      <c r="K16" s="51"/>
      <c r="L16" s="51" t="e">
        <f t="shared" si="3"/>
        <v>#REF!</v>
      </c>
      <c r="M16" s="51"/>
      <c r="N16" s="51" t="e">
        <f t="shared" si="3"/>
        <v>#REF!</v>
      </c>
      <c r="O16" s="51"/>
      <c r="P16" s="51" t="e">
        <f t="shared" si="3"/>
        <v>#REF!</v>
      </c>
      <c r="Q16" s="51"/>
      <c r="R16" s="51" t="e">
        <f t="shared" si="3"/>
        <v>#REF!</v>
      </c>
      <c r="S16" s="51"/>
      <c r="T16" s="51" t="e">
        <f t="shared" si="3"/>
        <v>#REF!</v>
      </c>
      <c r="U16" s="51"/>
      <c r="V16" s="51" t="e">
        <f t="shared" si="3"/>
        <v>#REF!</v>
      </c>
      <c r="W16" s="51"/>
      <c r="X16" s="51" t="e">
        <f t="shared" si="1"/>
        <v>#REF!</v>
      </c>
      <c r="Y16" s="51"/>
      <c r="Z16" s="51" t="e">
        <f t="shared" si="1"/>
        <v>#REF!</v>
      </c>
      <c r="AA16" s="51"/>
      <c r="AB16" s="51" t="e">
        <f t="shared" si="2"/>
        <v>#REF!</v>
      </c>
      <c r="AC16" s="51"/>
      <c r="AD16" s="51" t="e">
        <f t="shared" si="2"/>
        <v>#REF!</v>
      </c>
      <c r="AE16" s="51"/>
      <c r="AF16" s="51" t="e">
        <f t="shared" si="2"/>
        <v>#REF!</v>
      </c>
      <c r="AG16" s="35">
        <v>67.6</v>
      </c>
      <c r="AH16" s="35">
        <v>8229</v>
      </c>
      <c r="AI16" s="35">
        <v>0</v>
      </c>
      <c r="AJ16" s="35">
        <v>8161.4</v>
      </c>
      <c r="AK16" s="35">
        <v>0</v>
      </c>
      <c r="AL16" s="35">
        <v>8161.4</v>
      </c>
    </row>
    <row r="17" spans="1:38" s="5" customFormat="1" ht="25.5">
      <c r="A17" s="97"/>
      <c r="B17" s="98"/>
      <c r="C17" s="68" t="s">
        <v>13</v>
      </c>
      <c r="D17" s="68"/>
      <c r="E17" s="83" t="s">
        <v>260</v>
      </c>
      <c r="F17" s="53" t="e">
        <f t="shared" si="3"/>
        <v>#REF!</v>
      </c>
      <c r="G17" s="53" t="e">
        <f t="shared" si="3"/>
        <v>#REF!</v>
      </c>
      <c r="H17" s="53" t="e">
        <f t="shared" si="3"/>
        <v>#REF!</v>
      </c>
      <c r="I17" s="51"/>
      <c r="J17" s="51" t="e">
        <f t="shared" si="3"/>
        <v>#REF!</v>
      </c>
      <c r="K17" s="51"/>
      <c r="L17" s="51" t="e">
        <f t="shared" si="3"/>
        <v>#REF!</v>
      </c>
      <c r="M17" s="51"/>
      <c r="N17" s="51" t="e">
        <f t="shared" si="3"/>
        <v>#REF!</v>
      </c>
      <c r="O17" s="51"/>
      <c r="P17" s="51" t="e">
        <f t="shared" si="3"/>
        <v>#REF!</v>
      </c>
      <c r="Q17" s="51"/>
      <c r="R17" s="51" t="e">
        <f t="shared" si="3"/>
        <v>#REF!</v>
      </c>
      <c r="S17" s="51"/>
      <c r="T17" s="51" t="e">
        <f t="shared" si="3"/>
        <v>#REF!</v>
      </c>
      <c r="U17" s="51"/>
      <c r="V17" s="51" t="e">
        <f t="shared" si="1"/>
        <v>#REF!</v>
      </c>
      <c r="W17" s="51"/>
      <c r="X17" s="51" t="e">
        <f t="shared" si="1"/>
        <v>#REF!</v>
      </c>
      <c r="Y17" s="51"/>
      <c r="Z17" s="51" t="e">
        <f t="shared" si="1"/>
        <v>#REF!</v>
      </c>
      <c r="AA17" s="51"/>
      <c r="AB17" s="51" t="e">
        <f t="shared" si="2"/>
        <v>#REF!</v>
      </c>
      <c r="AC17" s="51"/>
      <c r="AD17" s="51" t="e">
        <f t="shared" si="2"/>
        <v>#REF!</v>
      </c>
      <c r="AE17" s="51"/>
      <c r="AF17" s="51" t="e">
        <f t="shared" si="2"/>
        <v>#REF!</v>
      </c>
      <c r="AG17" s="35">
        <v>67.6</v>
      </c>
      <c r="AH17" s="35">
        <v>8229</v>
      </c>
      <c r="AI17" s="35">
        <v>0</v>
      </c>
      <c r="AJ17" s="35">
        <v>8161.4</v>
      </c>
      <c r="AK17" s="35">
        <v>0</v>
      </c>
      <c r="AL17" s="35">
        <v>8161.4</v>
      </c>
    </row>
    <row r="18" spans="1:38" s="6" customFormat="1" ht="25.5">
      <c r="A18" s="97"/>
      <c r="B18" s="98"/>
      <c r="C18" s="68" t="s">
        <v>147</v>
      </c>
      <c r="D18" s="68"/>
      <c r="E18" s="83" t="s">
        <v>261</v>
      </c>
      <c r="F18" s="53" t="e">
        <f>F19+#REF!+#REF!</f>
        <v>#REF!</v>
      </c>
      <c r="G18" s="53" t="e">
        <f>G19+#REF!+#REF!</f>
        <v>#REF!</v>
      </c>
      <c r="H18" s="53" t="e">
        <f>H19+#REF!+#REF!</f>
        <v>#REF!</v>
      </c>
      <c r="I18" s="51"/>
      <c r="J18" s="51" t="e">
        <f>J19+#REF!+#REF!</f>
        <v>#REF!</v>
      </c>
      <c r="K18" s="51"/>
      <c r="L18" s="51" t="e">
        <f>L19+#REF!+#REF!</f>
        <v>#REF!</v>
      </c>
      <c r="M18" s="51"/>
      <c r="N18" s="51" t="e">
        <f>N19+#REF!+#REF!</f>
        <v>#REF!</v>
      </c>
      <c r="O18" s="51"/>
      <c r="P18" s="51" t="e">
        <f>P19+#REF!+#REF!</f>
        <v>#REF!</v>
      </c>
      <c r="Q18" s="51"/>
      <c r="R18" s="51" t="e">
        <f>R19+#REF!+#REF!</f>
        <v>#REF!</v>
      </c>
      <c r="S18" s="51"/>
      <c r="T18" s="51" t="e">
        <f>T19+#REF!+#REF!</f>
        <v>#REF!</v>
      </c>
      <c r="U18" s="51"/>
      <c r="V18" s="51" t="e">
        <f>V19+#REF!+#REF!</f>
        <v>#REF!</v>
      </c>
      <c r="W18" s="51"/>
      <c r="X18" s="51" t="e">
        <f>X19+#REF!+#REF!</f>
        <v>#REF!</v>
      </c>
      <c r="Y18" s="51"/>
      <c r="Z18" s="51" t="e">
        <f>Z19+#REF!+#REF!</f>
        <v>#REF!</v>
      </c>
      <c r="AA18" s="51"/>
      <c r="AB18" s="51" t="e">
        <f>AB19+#REF!+#REF!</f>
        <v>#REF!</v>
      </c>
      <c r="AC18" s="51"/>
      <c r="AD18" s="51" t="e">
        <f>AD19+#REF!+#REF!</f>
        <v>#REF!</v>
      </c>
      <c r="AE18" s="51"/>
      <c r="AF18" s="51" t="e">
        <f>AF19+#REF!+#REF!</f>
        <v>#REF!</v>
      </c>
      <c r="AG18" s="35">
        <v>67.6</v>
      </c>
      <c r="AH18" s="35">
        <v>8229</v>
      </c>
      <c r="AI18" s="35">
        <v>0</v>
      </c>
      <c r="AJ18" s="35">
        <v>8161.4</v>
      </c>
      <c r="AK18" s="35">
        <v>0</v>
      </c>
      <c r="AL18" s="35">
        <v>8161.4</v>
      </c>
    </row>
    <row r="19" spans="1:38" s="1" customFormat="1" ht="78" customHeight="1">
      <c r="A19" s="97"/>
      <c r="B19" s="98"/>
      <c r="C19" s="98"/>
      <c r="D19" s="68" t="s">
        <v>52</v>
      </c>
      <c r="E19" s="78" t="s">
        <v>245</v>
      </c>
      <c r="F19" s="53">
        <v>7947</v>
      </c>
      <c r="G19" s="53">
        <v>7947</v>
      </c>
      <c r="H19" s="53">
        <v>7947</v>
      </c>
      <c r="I19" s="51"/>
      <c r="J19" s="51">
        <f>F19+I19</f>
        <v>7947</v>
      </c>
      <c r="K19" s="51"/>
      <c r="L19" s="51">
        <f>G19+K19</f>
        <v>7947</v>
      </c>
      <c r="M19" s="51"/>
      <c r="N19" s="51">
        <f>H19+M19</f>
        <v>7947</v>
      </c>
      <c r="O19" s="51"/>
      <c r="P19" s="51">
        <f>J19+O19</f>
        <v>7947</v>
      </c>
      <c r="Q19" s="51"/>
      <c r="R19" s="51">
        <f>L19+Q19</f>
        <v>7947</v>
      </c>
      <c r="S19" s="51"/>
      <c r="T19" s="51">
        <f>N19+S19</f>
        <v>7947</v>
      </c>
      <c r="U19" s="51"/>
      <c r="V19" s="51">
        <f>P19+U19</f>
        <v>7947</v>
      </c>
      <c r="W19" s="51"/>
      <c r="X19" s="51">
        <f>R19+W19</f>
        <v>7947</v>
      </c>
      <c r="Y19" s="51"/>
      <c r="Z19" s="51">
        <f>T19+Y19</f>
        <v>7947</v>
      </c>
      <c r="AA19" s="51"/>
      <c r="AB19" s="51">
        <f>V19+AA19</f>
        <v>7947</v>
      </c>
      <c r="AC19" s="51"/>
      <c r="AD19" s="51">
        <f>X19+AC19</f>
        <v>7947</v>
      </c>
      <c r="AE19" s="51"/>
      <c r="AF19" s="51">
        <f>Z19+AE19</f>
        <v>7947</v>
      </c>
      <c r="AG19" s="35">
        <v>67.6</v>
      </c>
      <c r="AH19" s="35">
        <v>8014.6</v>
      </c>
      <c r="AI19" s="35">
        <v>0</v>
      </c>
      <c r="AJ19" s="35">
        <v>7947</v>
      </c>
      <c r="AK19" s="35">
        <v>0</v>
      </c>
      <c r="AL19" s="35">
        <v>7947</v>
      </c>
    </row>
    <row r="20" spans="1:38" s="1" customFormat="1" ht="30">
      <c r="A20" s="67" t="s">
        <v>87</v>
      </c>
      <c r="B20" s="68"/>
      <c r="C20" s="68"/>
      <c r="D20" s="68"/>
      <c r="E20" s="69" t="s">
        <v>262</v>
      </c>
      <c r="F20" s="54" t="e">
        <f>F21+#REF!</f>
        <v>#REF!</v>
      </c>
      <c r="G20" s="54" t="e">
        <f>G21+#REF!</f>
        <v>#REF!</v>
      </c>
      <c r="H20" s="54" t="e">
        <f>H21+#REF!</f>
        <v>#REF!</v>
      </c>
      <c r="I20" s="51" t="e">
        <f>I21+#REF!</f>
        <v>#REF!</v>
      </c>
      <c r="J20" s="51" t="e">
        <f>J21+#REF!</f>
        <v>#REF!</v>
      </c>
      <c r="K20" s="51" t="e">
        <f>K21+#REF!</f>
        <v>#REF!</v>
      </c>
      <c r="L20" s="51" t="e">
        <f>L21+#REF!</f>
        <v>#REF!</v>
      </c>
      <c r="M20" s="51" t="e">
        <f>M21+#REF!</f>
        <v>#REF!</v>
      </c>
      <c r="N20" s="51" t="e">
        <f>N21+#REF!</f>
        <v>#REF!</v>
      </c>
      <c r="O20" s="51" t="e">
        <f>O21+#REF!</f>
        <v>#REF!</v>
      </c>
      <c r="P20" s="51" t="e">
        <f>P21+#REF!</f>
        <v>#REF!</v>
      </c>
      <c r="Q20" s="51" t="e">
        <f>Q21+#REF!</f>
        <v>#REF!</v>
      </c>
      <c r="R20" s="51" t="e">
        <f>R21+#REF!</f>
        <v>#REF!</v>
      </c>
      <c r="S20" s="51" t="e">
        <f>S21+#REF!</f>
        <v>#REF!</v>
      </c>
      <c r="T20" s="51" t="e">
        <f>T21+#REF!</f>
        <v>#REF!</v>
      </c>
      <c r="U20" s="93" t="e">
        <f>U21+#REF!</f>
        <v>#REF!</v>
      </c>
      <c r="V20" s="51" t="e">
        <f>V21+#REF!</f>
        <v>#REF!</v>
      </c>
      <c r="W20" s="93" t="e">
        <f>W21+#REF!</f>
        <v>#REF!</v>
      </c>
      <c r="X20" s="51" t="e">
        <f>X21+#REF!</f>
        <v>#REF!</v>
      </c>
      <c r="Y20" s="51" t="e">
        <f>Y21+#REF!</f>
        <v>#REF!</v>
      </c>
      <c r="Z20" s="51" t="e">
        <f>Z21+#REF!</f>
        <v>#REF!</v>
      </c>
      <c r="AA20" s="51" t="e">
        <f>AA21+#REF!</f>
        <v>#REF!</v>
      </c>
      <c r="AB20" s="51" t="e">
        <f>AB21+#REF!</f>
        <v>#REF!</v>
      </c>
      <c r="AC20" s="51" t="e">
        <f>AC21+#REF!</f>
        <v>#REF!</v>
      </c>
      <c r="AD20" s="51" t="e">
        <f>AD21+#REF!</f>
        <v>#REF!</v>
      </c>
      <c r="AE20" s="51" t="e">
        <f>AE21+#REF!</f>
        <v>#REF!</v>
      </c>
      <c r="AF20" s="51" t="e">
        <f>AF21+#REF!</f>
        <v>#REF!</v>
      </c>
      <c r="AG20" s="35">
        <v>1001.3</v>
      </c>
      <c r="AH20" s="35">
        <v>2454564.5</v>
      </c>
      <c r="AI20" s="35">
        <v>21851.7</v>
      </c>
      <c r="AJ20" s="35">
        <v>2386700.7</v>
      </c>
      <c r="AK20" s="35">
        <v>0</v>
      </c>
      <c r="AL20" s="35">
        <v>2371829.3000000003</v>
      </c>
    </row>
    <row r="21" spans="1:38" s="1" customFormat="1" ht="15">
      <c r="A21" s="70"/>
      <c r="B21" s="68" t="s">
        <v>119</v>
      </c>
      <c r="C21" s="68"/>
      <c r="D21" s="106"/>
      <c r="E21" s="103" t="s">
        <v>120</v>
      </c>
      <c r="F21" s="35" t="e">
        <f>#REF!+F22+F28+F34+F40</f>
        <v>#REF!</v>
      </c>
      <c r="G21" s="35" t="e">
        <f>#REF!+G22+G28+G34+G40</f>
        <v>#REF!</v>
      </c>
      <c r="H21" s="35" t="e">
        <f>#REF!+H22+H28+H34+H40</f>
        <v>#REF!</v>
      </c>
      <c r="I21" s="35" t="e">
        <f>#REF!+I22+I28+I34+I40</f>
        <v>#REF!</v>
      </c>
      <c r="J21" s="35" t="e">
        <f>#REF!+J22+J28+J34+J40</f>
        <v>#REF!</v>
      </c>
      <c r="K21" s="35" t="e">
        <f>#REF!+K22+K28+K34+K40</f>
        <v>#REF!</v>
      </c>
      <c r="L21" s="35" t="e">
        <f>#REF!+L22+L28+L34+L40</f>
        <v>#REF!</v>
      </c>
      <c r="M21" s="35" t="e">
        <f>#REF!+M22+M28+M34+M40</f>
        <v>#REF!</v>
      </c>
      <c r="N21" s="35" t="e">
        <f>#REF!+N22+N28+N34+N40</f>
        <v>#REF!</v>
      </c>
      <c r="O21" s="35" t="e">
        <f>#REF!+O22+O28+O34+O40</f>
        <v>#REF!</v>
      </c>
      <c r="P21" s="35" t="e">
        <f>#REF!+P22+P28+P34+P40</f>
        <v>#REF!</v>
      </c>
      <c r="Q21" s="35" t="e">
        <f>#REF!+Q22+Q28+Q34+Q40</f>
        <v>#REF!</v>
      </c>
      <c r="R21" s="35" t="e">
        <f>#REF!+R22+R28+R34+R40</f>
        <v>#REF!</v>
      </c>
      <c r="S21" s="35" t="e">
        <f>#REF!+S22+S28+S34+S40</f>
        <v>#REF!</v>
      </c>
      <c r="T21" s="35" t="e">
        <f>#REF!+T22+T28+T34+T40</f>
        <v>#REF!</v>
      </c>
      <c r="U21" s="35" t="e">
        <f>#REF!+U22+U28+U34+U40</f>
        <v>#REF!</v>
      </c>
      <c r="V21" s="35" t="e">
        <f>#REF!+V22+V28+V34+V40</f>
        <v>#REF!</v>
      </c>
      <c r="W21" s="35" t="e">
        <f>#REF!+W22+W28+W34+W40</f>
        <v>#REF!</v>
      </c>
      <c r="X21" s="35" t="e">
        <f>#REF!+X22+X28+X34+X40</f>
        <v>#REF!</v>
      </c>
      <c r="Y21" s="35" t="e">
        <f>#REF!+Y22+Y28+Y34+Y40</f>
        <v>#REF!</v>
      </c>
      <c r="Z21" s="35" t="e">
        <f>#REF!+Z22+Z28+Z34+Z40</f>
        <v>#REF!</v>
      </c>
      <c r="AA21" s="35" t="e">
        <f>#REF!+AA22+AA28+AA34+AA40</f>
        <v>#REF!</v>
      </c>
      <c r="AB21" s="35" t="e">
        <f>#REF!+AB22+AB28+AB34+AB40</f>
        <v>#REF!</v>
      </c>
      <c r="AC21" s="35" t="e">
        <f>#REF!+AC22+AC28+AC34+AC40</f>
        <v>#REF!</v>
      </c>
      <c r="AD21" s="35" t="e">
        <f>#REF!+AD22+AD28+AD34+AD40</f>
        <v>#REF!</v>
      </c>
      <c r="AE21" s="35" t="e">
        <f>#REF!+AE22+AE28+AE34+AE40</f>
        <v>#REF!</v>
      </c>
      <c r="AF21" s="35" t="e">
        <f>#REF!+AF22+AF28+AF34+AF40</f>
        <v>#REF!</v>
      </c>
      <c r="AG21" s="35">
        <v>1001.3</v>
      </c>
      <c r="AH21" s="35">
        <v>2428548.8</v>
      </c>
      <c r="AI21" s="35">
        <v>21851.7</v>
      </c>
      <c r="AJ21" s="35">
        <v>2358419.8000000003</v>
      </c>
      <c r="AK21" s="35">
        <v>0</v>
      </c>
      <c r="AL21" s="35">
        <v>2342002.0000000005</v>
      </c>
    </row>
    <row r="22" spans="1:38" s="1" customFormat="1" ht="15">
      <c r="A22" s="70"/>
      <c r="B22" s="71" t="s">
        <v>123</v>
      </c>
      <c r="C22" s="68"/>
      <c r="D22" s="71"/>
      <c r="E22" s="107" t="s">
        <v>124</v>
      </c>
      <c r="F22" s="36" t="e">
        <f aca="true" t="shared" si="4" ref="F22:T23">F23</f>
        <v>#REF!</v>
      </c>
      <c r="G22" s="36" t="e">
        <f t="shared" si="4"/>
        <v>#REF!</v>
      </c>
      <c r="H22" s="36" t="e">
        <f t="shared" si="4"/>
        <v>#REF!</v>
      </c>
      <c r="I22" s="35" t="e">
        <f t="shared" si="4"/>
        <v>#REF!</v>
      </c>
      <c r="J22" s="35" t="e">
        <f t="shared" si="4"/>
        <v>#REF!</v>
      </c>
      <c r="K22" s="35" t="e">
        <f t="shared" si="4"/>
        <v>#REF!</v>
      </c>
      <c r="L22" s="35" t="e">
        <f t="shared" si="4"/>
        <v>#REF!</v>
      </c>
      <c r="M22" s="35" t="e">
        <f t="shared" si="4"/>
        <v>#REF!</v>
      </c>
      <c r="N22" s="35" t="e">
        <f t="shared" si="4"/>
        <v>#REF!</v>
      </c>
      <c r="O22" s="35" t="e">
        <f t="shared" si="4"/>
        <v>#REF!</v>
      </c>
      <c r="P22" s="35" t="e">
        <f t="shared" si="4"/>
        <v>#REF!</v>
      </c>
      <c r="Q22" s="35" t="e">
        <f t="shared" si="4"/>
        <v>#REF!</v>
      </c>
      <c r="R22" s="35" t="e">
        <f t="shared" si="4"/>
        <v>#REF!</v>
      </c>
      <c r="S22" s="35" t="e">
        <f t="shared" si="4"/>
        <v>#REF!</v>
      </c>
      <c r="T22" s="35" t="e">
        <f t="shared" si="4"/>
        <v>#REF!</v>
      </c>
      <c r="U22" s="35"/>
      <c r="V22" s="35" t="e">
        <f aca="true" t="shared" si="5" ref="V22:AF23">V23</f>
        <v>#REF!</v>
      </c>
      <c r="W22" s="35"/>
      <c r="X22" s="35" t="e">
        <f t="shared" si="5"/>
        <v>#REF!</v>
      </c>
      <c r="Y22" s="35"/>
      <c r="Z22" s="35" t="e">
        <f t="shared" si="5"/>
        <v>#REF!</v>
      </c>
      <c r="AA22" s="51" t="e">
        <f t="shared" si="5"/>
        <v>#REF!</v>
      </c>
      <c r="AB22" s="51" t="e">
        <f t="shared" si="5"/>
        <v>#REF!</v>
      </c>
      <c r="AC22" s="51" t="e">
        <f t="shared" si="5"/>
        <v>#REF!</v>
      </c>
      <c r="AD22" s="51" t="e">
        <f t="shared" si="5"/>
        <v>#REF!</v>
      </c>
      <c r="AE22" s="51" t="e">
        <f t="shared" si="5"/>
        <v>#REF!</v>
      </c>
      <c r="AF22" s="51" t="e">
        <f t="shared" si="5"/>
        <v>#REF!</v>
      </c>
      <c r="AG22" s="35">
        <v>0</v>
      </c>
      <c r="AH22" s="35">
        <v>1110636.6</v>
      </c>
      <c r="AI22" s="35">
        <v>21851.7</v>
      </c>
      <c r="AJ22" s="35">
        <v>1106408.0000000002</v>
      </c>
      <c r="AK22" s="35">
        <v>0</v>
      </c>
      <c r="AL22" s="35">
        <v>1107873.3</v>
      </c>
    </row>
    <row r="23" spans="1:38" s="1" customFormat="1" ht="25.5">
      <c r="A23" s="70"/>
      <c r="B23" s="71"/>
      <c r="C23" s="68" t="s">
        <v>20</v>
      </c>
      <c r="D23" s="106"/>
      <c r="E23" s="103" t="s">
        <v>275</v>
      </c>
      <c r="F23" s="37" t="e">
        <f t="shared" si="4"/>
        <v>#REF!</v>
      </c>
      <c r="G23" s="37" t="e">
        <f t="shared" si="4"/>
        <v>#REF!</v>
      </c>
      <c r="H23" s="37" t="e">
        <f t="shared" si="4"/>
        <v>#REF!</v>
      </c>
      <c r="I23" s="35" t="e">
        <f t="shared" si="4"/>
        <v>#REF!</v>
      </c>
      <c r="J23" s="35" t="e">
        <f t="shared" si="4"/>
        <v>#REF!</v>
      </c>
      <c r="K23" s="35" t="e">
        <f t="shared" si="4"/>
        <v>#REF!</v>
      </c>
      <c r="L23" s="35" t="e">
        <f t="shared" si="4"/>
        <v>#REF!</v>
      </c>
      <c r="M23" s="35" t="e">
        <f t="shared" si="4"/>
        <v>#REF!</v>
      </c>
      <c r="N23" s="35" t="e">
        <f t="shared" si="4"/>
        <v>#REF!</v>
      </c>
      <c r="O23" s="35" t="e">
        <f t="shared" si="4"/>
        <v>#REF!</v>
      </c>
      <c r="P23" s="35" t="e">
        <f t="shared" si="4"/>
        <v>#REF!</v>
      </c>
      <c r="Q23" s="35" t="e">
        <f t="shared" si="4"/>
        <v>#REF!</v>
      </c>
      <c r="R23" s="35" t="e">
        <f t="shared" si="4"/>
        <v>#REF!</v>
      </c>
      <c r="S23" s="35" t="e">
        <f t="shared" si="4"/>
        <v>#REF!</v>
      </c>
      <c r="T23" s="35" t="e">
        <f t="shared" si="4"/>
        <v>#REF!</v>
      </c>
      <c r="U23" s="35"/>
      <c r="V23" s="35" t="e">
        <f t="shared" si="5"/>
        <v>#REF!</v>
      </c>
      <c r="W23" s="35"/>
      <c r="X23" s="35" t="e">
        <f t="shared" si="5"/>
        <v>#REF!</v>
      </c>
      <c r="Y23" s="35"/>
      <c r="Z23" s="35" t="e">
        <f t="shared" si="5"/>
        <v>#REF!</v>
      </c>
      <c r="AA23" s="51" t="e">
        <f t="shared" si="5"/>
        <v>#REF!</v>
      </c>
      <c r="AB23" s="51" t="e">
        <f t="shared" si="5"/>
        <v>#REF!</v>
      </c>
      <c r="AC23" s="51" t="e">
        <f t="shared" si="5"/>
        <v>#REF!</v>
      </c>
      <c r="AD23" s="51" t="e">
        <f t="shared" si="5"/>
        <v>#REF!</v>
      </c>
      <c r="AE23" s="51" t="e">
        <f t="shared" si="5"/>
        <v>#REF!</v>
      </c>
      <c r="AF23" s="51" t="e">
        <f t="shared" si="5"/>
        <v>#REF!</v>
      </c>
      <c r="AG23" s="35">
        <v>0</v>
      </c>
      <c r="AH23" s="35">
        <v>1110636.6</v>
      </c>
      <c r="AI23" s="35">
        <v>21851.7</v>
      </c>
      <c r="AJ23" s="35">
        <v>1106408.0000000002</v>
      </c>
      <c r="AK23" s="35">
        <v>0</v>
      </c>
      <c r="AL23" s="35">
        <v>1107873.3</v>
      </c>
    </row>
    <row r="24" spans="1:38" s="5" customFormat="1" ht="30" customHeight="1">
      <c r="A24" s="70"/>
      <c r="B24" s="71"/>
      <c r="C24" s="74" t="s">
        <v>22</v>
      </c>
      <c r="D24" s="125"/>
      <c r="E24" s="110" t="s">
        <v>181</v>
      </c>
      <c r="F24" s="37" t="e">
        <f>#REF!+F25+#REF!+#REF!+#REF!</f>
        <v>#REF!</v>
      </c>
      <c r="G24" s="37" t="e">
        <f>#REF!+G25+#REF!+#REF!+#REF!</f>
        <v>#REF!</v>
      </c>
      <c r="H24" s="37" t="e">
        <f>#REF!+H25+#REF!+#REF!+#REF!</f>
        <v>#REF!</v>
      </c>
      <c r="I24" s="35" t="e">
        <f>#REF!+I25+#REF!+#REF!+#REF!+#REF!</f>
        <v>#REF!</v>
      </c>
      <c r="J24" s="35" t="e">
        <f>#REF!+J25+#REF!+#REF!+#REF!+#REF!</f>
        <v>#REF!</v>
      </c>
      <c r="K24" s="35" t="e">
        <f>#REF!+K25+#REF!+#REF!+#REF!+#REF!</f>
        <v>#REF!</v>
      </c>
      <c r="L24" s="35" t="e">
        <f>#REF!+L25+#REF!+#REF!+#REF!+#REF!</f>
        <v>#REF!</v>
      </c>
      <c r="M24" s="35" t="e">
        <f>#REF!+M25+#REF!+#REF!+#REF!+#REF!</f>
        <v>#REF!</v>
      </c>
      <c r="N24" s="35" t="e">
        <f>#REF!+N25+#REF!+#REF!+#REF!+#REF!</f>
        <v>#REF!</v>
      </c>
      <c r="O24" s="35" t="e">
        <f>#REF!+O25+#REF!+#REF!+#REF!+#REF!</f>
        <v>#REF!</v>
      </c>
      <c r="P24" s="35" t="e">
        <f>#REF!+P25+#REF!+#REF!+#REF!+#REF!</f>
        <v>#REF!</v>
      </c>
      <c r="Q24" s="35" t="e">
        <f>#REF!+Q25+#REF!+#REF!+#REF!+#REF!</f>
        <v>#REF!</v>
      </c>
      <c r="R24" s="35" t="e">
        <f>#REF!+R25+#REF!+#REF!+#REF!+#REF!</f>
        <v>#REF!</v>
      </c>
      <c r="S24" s="35" t="e">
        <f>#REF!+S25+#REF!+#REF!+#REF!+#REF!</f>
        <v>#REF!</v>
      </c>
      <c r="T24" s="35" t="e">
        <f>#REF!+T25+#REF!+#REF!+#REF!+#REF!</f>
        <v>#REF!</v>
      </c>
      <c r="U24" s="35"/>
      <c r="V24" s="35" t="e">
        <f>#REF!+V25+#REF!+#REF!+#REF!+#REF!</f>
        <v>#REF!</v>
      </c>
      <c r="W24" s="35"/>
      <c r="X24" s="35" t="e">
        <f>#REF!+X25+#REF!+#REF!+#REF!+#REF!</f>
        <v>#REF!</v>
      </c>
      <c r="Y24" s="35"/>
      <c r="Z24" s="35" t="e">
        <f>#REF!+Z25+#REF!+#REF!+#REF!+#REF!</f>
        <v>#REF!</v>
      </c>
      <c r="AA24" s="51" t="e">
        <f>#REF!+AA25+#REF!+#REF!+#REF!+#REF!</f>
        <v>#REF!</v>
      </c>
      <c r="AB24" s="51" t="e">
        <f>#REF!+AB25+#REF!+#REF!+#REF!+#REF!</f>
        <v>#REF!</v>
      </c>
      <c r="AC24" s="51" t="e">
        <f>#REF!+AC25+#REF!+#REF!+#REF!+#REF!</f>
        <v>#REF!</v>
      </c>
      <c r="AD24" s="51" t="e">
        <f>#REF!+AD25+#REF!+#REF!+#REF!+#REF!</f>
        <v>#REF!</v>
      </c>
      <c r="AE24" s="51" t="e">
        <f>#REF!+AE25+#REF!+#REF!+#REF!+#REF!</f>
        <v>#REF!</v>
      </c>
      <c r="AF24" s="51" t="e">
        <f>#REF!+AF25+#REF!+#REF!+#REF!+#REF!</f>
        <v>#REF!</v>
      </c>
      <c r="AG24" s="35">
        <v>0</v>
      </c>
      <c r="AH24" s="35">
        <v>1110636.6</v>
      </c>
      <c r="AI24" s="35">
        <v>21851.7</v>
      </c>
      <c r="AJ24" s="35">
        <v>1106408.0000000002</v>
      </c>
      <c r="AK24" s="35">
        <v>0</v>
      </c>
      <c r="AL24" s="35">
        <v>1107873.3</v>
      </c>
    </row>
    <row r="25" spans="1:38" s="1" customFormat="1" ht="25.5">
      <c r="A25" s="70"/>
      <c r="B25" s="68"/>
      <c r="C25" s="74" t="s">
        <v>23</v>
      </c>
      <c r="D25" s="106"/>
      <c r="E25" s="107" t="s">
        <v>6</v>
      </c>
      <c r="F25" s="36" t="e">
        <f>#REF!+#REF!+#REF!+F26+#REF!</f>
        <v>#REF!</v>
      </c>
      <c r="G25" s="36" t="e">
        <f>#REF!+#REF!+#REF!+G26+#REF!</f>
        <v>#REF!</v>
      </c>
      <c r="H25" s="36" t="e">
        <f>#REF!+#REF!+#REF!+H26+#REF!</f>
        <v>#REF!</v>
      </c>
      <c r="I25" s="35" t="e">
        <f>#REF!+#REF!+#REF!+I26+#REF!</f>
        <v>#REF!</v>
      </c>
      <c r="J25" s="35" t="e">
        <f>#REF!+#REF!+#REF!+J26+#REF!</f>
        <v>#REF!</v>
      </c>
      <c r="K25" s="35" t="e">
        <f>#REF!+#REF!+#REF!+K26+#REF!</f>
        <v>#REF!</v>
      </c>
      <c r="L25" s="35" t="e">
        <f>#REF!+#REF!+#REF!+L26+#REF!</f>
        <v>#REF!</v>
      </c>
      <c r="M25" s="35" t="e">
        <f>#REF!+#REF!+#REF!+M26+#REF!</f>
        <v>#REF!</v>
      </c>
      <c r="N25" s="35" t="e">
        <f>#REF!+#REF!+#REF!+N26+#REF!</f>
        <v>#REF!</v>
      </c>
      <c r="O25" s="35" t="e">
        <f>#REF!+#REF!+#REF!+O26+#REF!</f>
        <v>#REF!</v>
      </c>
      <c r="P25" s="35" t="e">
        <f>#REF!+#REF!+#REF!+P26+#REF!</f>
        <v>#REF!</v>
      </c>
      <c r="Q25" s="35" t="e">
        <f>#REF!+#REF!+#REF!+Q26+#REF!</f>
        <v>#REF!</v>
      </c>
      <c r="R25" s="35" t="e">
        <f>#REF!+#REF!+#REF!+R26+#REF!</f>
        <v>#REF!</v>
      </c>
      <c r="S25" s="35" t="e">
        <f>#REF!+#REF!+#REF!+S26+#REF!</f>
        <v>#REF!</v>
      </c>
      <c r="T25" s="35" t="e">
        <f>#REF!+#REF!+#REF!+T26+#REF!</f>
        <v>#REF!</v>
      </c>
      <c r="U25" s="35"/>
      <c r="V25" s="35" t="e">
        <f>#REF!+#REF!+#REF!+V26+#REF!</f>
        <v>#REF!</v>
      </c>
      <c r="W25" s="35"/>
      <c r="X25" s="35" t="e">
        <f>#REF!+#REF!+#REF!+X26+#REF!</f>
        <v>#REF!</v>
      </c>
      <c r="Y25" s="35"/>
      <c r="Z25" s="35" t="e">
        <f>#REF!+#REF!+#REF!+Z26+#REF!</f>
        <v>#REF!</v>
      </c>
      <c r="AA25" s="51" t="e">
        <f>#REF!+#REF!+#REF!+AA26+#REF!</f>
        <v>#REF!</v>
      </c>
      <c r="AB25" s="51" t="e">
        <f>#REF!+#REF!+#REF!+AB26+#REF!</f>
        <v>#REF!</v>
      </c>
      <c r="AC25" s="51" t="e">
        <f>#REF!+#REF!+#REF!+AC26+#REF!</f>
        <v>#REF!</v>
      </c>
      <c r="AD25" s="51" t="e">
        <f>#REF!+#REF!+#REF!+AD26+#REF!</f>
        <v>#REF!</v>
      </c>
      <c r="AE25" s="51" t="e">
        <f>#REF!+#REF!+#REF!+AE26+#REF!</f>
        <v>#REF!</v>
      </c>
      <c r="AF25" s="51" t="e">
        <f>#REF!+#REF!+#REF!+AF26+#REF!</f>
        <v>#REF!</v>
      </c>
      <c r="AG25" s="35">
        <v>0</v>
      </c>
      <c r="AH25" s="35">
        <v>49142.1</v>
      </c>
      <c r="AI25" s="35">
        <v>21851.7</v>
      </c>
      <c r="AJ25" s="35">
        <v>44946.8</v>
      </c>
      <c r="AK25" s="35">
        <v>0</v>
      </c>
      <c r="AL25" s="35">
        <v>46908</v>
      </c>
    </row>
    <row r="26" spans="1:38" s="1" customFormat="1" ht="51">
      <c r="A26" s="70"/>
      <c r="B26" s="68"/>
      <c r="C26" s="68" t="s">
        <v>289</v>
      </c>
      <c r="D26" s="74"/>
      <c r="E26" s="108" t="s">
        <v>316</v>
      </c>
      <c r="F26" s="53">
        <f aca="true" t="shared" si="6" ref="F26:AF26">F27</f>
        <v>549.8</v>
      </c>
      <c r="G26" s="53">
        <f t="shared" si="6"/>
        <v>0</v>
      </c>
      <c r="H26" s="53">
        <f t="shared" si="6"/>
        <v>0</v>
      </c>
      <c r="I26" s="51">
        <f t="shared" si="6"/>
        <v>1644.9</v>
      </c>
      <c r="J26" s="51">
        <f t="shared" si="6"/>
        <v>2194.7</v>
      </c>
      <c r="K26" s="51">
        <f t="shared" si="6"/>
        <v>0</v>
      </c>
      <c r="L26" s="51">
        <f t="shared" si="6"/>
        <v>0</v>
      </c>
      <c r="M26" s="51">
        <f t="shared" si="6"/>
        <v>0</v>
      </c>
      <c r="N26" s="51">
        <f t="shared" si="6"/>
        <v>0</v>
      </c>
      <c r="O26" s="51"/>
      <c r="P26" s="51">
        <f t="shared" si="6"/>
        <v>2194.7</v>
      </c>
      <c r="Q26" s="51"/>
      <c r="R26" s="51">
        <f t="shared" si="6"/>
        <v>0</v>
      </c>
      <c r="S26" s="51"/>
      <c r="T26" s="51">
        <f t="shared" si="6"/>
        <v>0</v>
      </c>
      <c r="U26" s="51"/>
      <c r="V26" s="51">
        <f t="shared" si="6"/>
        <v>2194.7</v>
      </c>
      <c r="W26" s="51"/>
      <c r="X26" s="51">
        <f t="shared" si="6"/>
        <v>0</v>
      </c>
      <c r="Y26" s="51"/>
      <c r="Z26" s="51">
        <f t="shared" si="6"/>
        <v>0</v>
      </c>
      <c r="AA26" s="51"/>
      <c r="AB26" s="51">
        <f t="shared" si="6"/>
        <v>2194.7</v>
      </c>
      <c r="AC26" s="51"/>
      <c r="AD26" s="51">
        <f t="shared" si="6"/>
        <v>0</v>
      </c>
      <c r="AE26" s="51"/>
      <c r="AF26" s="51">
        <f t="shared" si="6"/>
        <v>0</v>
      </c>
      <c r="AG26" s="35">
        <v>0</v>
      </c>
      <c r="AH26" s="35">
        <v>2194.7</v>
      </c>
      <c r="AI26" s="35">
        <v>21851.7</v>
      </c>
      <c r="AJ26" s="35">
        <v>21851.7</v>
      </c>
      <c r="AK26" s="35">
        <v>0</v>
      </c>
      <c r="AL26" s="35">
        <v>0</v>
      </c>
    </row>
    <row r="27" spans="1:38" s="1" customFormat="1" ht="38.25">
      <c r="A27" s="70"/>
      <c r="B27" s="68"/>
      <c r="C27" s="68"/>
      <c r="D27" s="74" t="s">
        <v>58</v>
      </c>
      <c r="E27" s="108" t="s">
        <v>59</v>
      </c>
      <c r="F27" s="53">
        <v>549.8</v>
      </c>
      <c r="G27" s="53">
        <v>0</v>
      </c>
      <c r="H27" s="53">
        <v>0</v>
      </c>
      <c r="I27" s="51">
        <v>1644.9</v>
      </c>
      <c r="J27" s="51">
        <f>F27+I27</f>
        <v>2194.7</v>
      </c>
      <c r="K27" s="51">
        <v>0</v>
      </c>
      <c r="L27" s="51">
        <f>G27+K27</f>
        <v>0</v>
      </c>
      <c r="M27" s="51">
        <v>0</v>
      </c>
      <c r="N27" s="51">
        <f>H27+M27</f>
        <v>0</v>
      </c>
      <c r="O27" s="51"/>
      <c r="P27" s="51">
        <f>J27+O27</f>
        <v>2194.7</v>
      </c>
      <c r="Q27" s="51"/>
      <c r="R27" s="51">
        <f>L27+Q27</f>
        <v>0</v>
      </c>
      <c r="S27" s="51"/>
      <c r="T27" s="51">
        <f>N27+S27</f>
        <v>0</v>
      </c>
      <c r="U27" s="51"/>
      <c r="V27" s="51">
        <f>P27+U27</f>
        <v>2194.7</v>
      </c>
      <c r="W27" s="51"/>
      <c r="X27" s="51">
        <f>R27+W27</f>
        <v>0</v>
      </c>
      <c r="Y27" s="51"/>
      <c r="Z27" s="51">
        <f>T27+Y27</f>
        <v>0</v>
      </c>
      <c r="AA27" s="51"/>
      <c r="AB27" s="51">
        <f>V27+AA27</f>
        <v>2194.7</v>
      </c>
      <c r="AC27" s="51"/>
      <c r="AD27" s="51">
        <f>X27+AC27</f>
        <v>0</v>
      </c>
      <c r="AE27" s="51"/>
      <c r="AF27" s="51">
        <f>Z27+AE27</f>
        <v>0</v>
      </c>
      <c r="AG27" s="35">
        <v>0</v>
      </c>
      <c r="AH27" s="35">
        <v>2194.7</v>
      </c>
      <c r="AI27" s="35">
        <v>21851.7</v>
      </c>
      <c r="AJ27" s="35">
        <v>21851.7</v>
      </c>
      <c r="AK27" s="35">
        <v>0</v>
      </c>
      <c r="AL27" s="35">
        <v>0</v>
      </c>
    </row>
    <row r="28" spans="1:38" s="1" customFormat="1" ht="15">
      <c r="A28" s="70"/>
      <c r="B28" s="71" t="s">
        <v>133</v>
      </c>
      <c r="C28" s="68"/>
      <c r="D28" s="71"/>
      <c r="E28" s="107" t="s">
        <v>134</v>
      </c>
      <c r="F28" s="36" t="e">
        <f aca="true" t="shared" si="7" ref="F28:T29">F29</f>
        <v>#REF!</v>
      </c>
      <c r="G28" s="36" t="e">
        <f t="shared" si="7"/>
        <v>#REF!</v>
      </c>
      <c r="H28" s="36" t="e">
        <f t="shared" si="7"/>
        <v>#REF!</v>
      </c>
      <c r="I28" s="35" t="e">
        <f t="shared" si="7"/>
        <v>#REF!</v>
      </c>
      <c r="J28" s="35" t="e">
        <f t="shared" si="7"/>
        <v>#REF!</v>
      </c>
      <c r="K28" s="35" t="e">
        <f t="shared" si="7"/>
        <v>#REF!</v>
      </c>
      <c r="L28" s="35" t="e">
        <f t="shared" si="7"/>
        <v>#REF!</v>
      </c>
      <c r="M28" s="35" t="e">
        <f t="shared" si="7"/>
        <v>#REF!</v>
      </c>
      <c r="N28" s="35" t="e">
        <f t="shared" si="7"/>
        <v>#REF!</v>
      </c>
      <c r="O28" s="35" t="e">
        <f t="shared" si="7"/>
        <v>#REF!</v>
      </c>
      <c r="P28" s="35" t="e">
        <f t="shared" si="7"/>
        <v>#REF!</v>
      </c>
      <c r="Q28" s="35" t="e">
        <f t="shared" si="7"/>
        <v>#REF!</v>
      </c>
      <c r="R28" s="35" t="e">
        <f t="shared" si="7"/>
        <v>#REF!</v>
      </c>
      <c r="S28" s="35" t="e">
        <f t="shared" si="7"/>
        <v>#REF!</v>
      </c>
      <c r="T28" s="35" t="e">
        <f t="shared" si="7"/>
        <v>#REF!</v>
      </c>
      <c r="U28" s="35"/>
      <c r="V28" s="35" t="e">
        <f aca="true" t="shared" si="8" ref="V28:AF29">V29</f>
        <v>#REF!</v>
      </c>
      <c r="W28" s="35"/>
      <c r="X28" s="35" t="e">
        <f t="shared" si="8"/>
        <v>#REF!</v>
      </c>
      <c r="Y28" s="35"/>
      <c r="Z28" s="35" t="e">
        <f t="shared" si="8"/>
        <v>#REF!</v>
      </c>
      <c r="AA28" s="51" t="e">
        <f t="shared" si="8"/>
        <v>#REF!</v>
      </c>
      <c r="AB28" s="51" t="e">
        <f t="shared" si="8"/>
        <v>#REF!</v>
      </c>
      <c r="AC28" s="51" t="e">
        <f t="shared" si="8"/>
        <v>#REF!</v>
      </c>
      <c r="AD28" s="51" t="e">
        <f t="shared" si="8"/>
        <v>#REF!</v>
      </c>
      <c r="AE28" s="51" t="e">
        <f t="shared" si="8"/>
        <v>#REF!</v>
      </c>
      <c r="AF28" s="51" t="e">
        <f t="shared" si="8"/>
        <v>#REF!</v>
      </c>
      <c r="AG28" s="35">
        <v>55.3</v>
      </c>
      <c r="AH28" s="35">
        <v>135030.3</v>
      </c>
      <c r="AI28" s="35">
        <v>0</v>
      </c>
      <c r="AJ28" s="35">
        <v>134104.5</v>
      </c>
      <c r="AK28" s="35">
        <v>0</v>
      </c>
      <c r="AL28" s="35">
        <v>130181</v>
      </c>
    </row>
    <row r="29" spans="1:38" s="1" customFormat="1" ht="25.5">
      <c r="A29" s="70"/>
      <c r="B29" s="71"/>
      <c r="C29" s="68" t="s">
        <v>20</v>
      </c>
      <c r="D29" s="106"/>
      <c r="E29" s="103" t="s">
        <v>275</v>
      </c>
      <c r="F29" s="37" t="e">
        <f t="shared" si="7"/>
        <v>#REF!</v>
      </c>
      <c r="G29" s="37" t="e">
        <f t="shared" si="7"/>
        <v>#REF!</v>
      </c>
      <c r="H29" s="37" t="e">
        <f t="shared" si="7"/>
        <v>#REF!</v>
      </c>
      <c r="I29" s="35" t="e">
        <f t="shared" si="7"/>
        <v>#REF!</v>
      </c>
      <c r="J29" s="35" t="e">
        <f t="shared" si="7"/>
        <v>#REF!</v>
      </c>
      <c r="K29" s="35" t="e">
        <f t="shared" si="7"/>
        <v>#REF!</v>
      </c>
      <c r="L29" s="35" t="e">
        <f t="shared" si="7"/>
        <v>#REF!</v>
      </c>
      <c r="M29" s="35" t="e">
        <f t="shared" si="7"/>
        <v>#REF!</v>
      </c>
      <c r="N29" s="35" t="e">
        <f t="shared" si="7"/>
        <v>#REF!</v>
      </c>
      <c r="O29" s="35" t="e">
        <f t="shared" si="7"/>
        <v>#REF!</v>
      </c>
      <c r="P29" s="35" t="e">
        <f t="shared" si="7"/>
        <v>#REF!</v>
      </c>
      <c r="Q29" s="35" t="e">
        <f t="shared" si="7"/>
        <v>#REF!</v>
      </c>
      <c r="R29" s="35" t="e">
        <f t="shared" si="7"/>
        <v>#REF!</v>
      </c>
      <c r="S29" s="35" t="e">
        <f t="shared" si="7"/>
        <v>#REF!</v>
      </c>
      <c r="T29" s="35" t="e">
        <f t="shared" si="7"/>
        <v>#REF!</v>
      </c>
      <c r="U29" s="35"/>
      <c r="V29" s="35" t="e">
        <f t="shared" si="8"/>
        <v>#REF!</v>
      </c>
      <c r="W29" s="35"/>
      <c r="X29" s="35" t="e">
        <f t="shared" si="8"/>
        <v>#REF!</v>
      </c>
      <c r="Y29" s="35"/>
      <c r="Z29" s="35" t="e">
        <f t="shared" si="8"/>
        <v>#REF!</v>
      </c>
      <c r="AA29" s="51" t="e">
        <f t="shared" si="8"/>
        <v>#REF!</v>
      </c>
      <c r="AB29" s="51" t="e">
        <f t="shared" si="8"/>
        <v>#REF!</v>
      </c>
      <c r="AC29" s="51" t="e">
        <f t="shared" si="8"/>
        <v>#REF!</v>
      </c>
      <c r="AD29" s="51" t="e">
        <f t="shared" si="8"/>
        <v>#REF!</v>
      </c>
      <c r="AE29" s="51" t="e">
        <f t="shared" si="8"/>
        <v>#REF!</v>
      </c>
      <c r="AF29" s="51" t="e">
        <f t="shared" si="8"/>
        <v>#REF!</v>
      </c>
      <c r="AG29" s="35">
        <v>55.3</v>
      </c>
      <c r="AH29" s="35">
        <v>135030.3</v>
      </c>
      <c r="AI29" s="35">
        <v>0</v>
      </c>
      <c r="AJ29" s="35">
        <v>134104.5</v>
      </c>
      <c r="AK29" s="35">
        <v>0</v>
      </c>
      <c r="AL29" s="35">
        <v>130181</v>
      </c>
    </row>
    <row r="30" spans="1:38" s="5" customFormat="1" ht="25.5">
      <c r="A30" s="70"/>
      <c r="B30" s="68"/>
      <c r="C30" s="74" t="s">
        <v>24</v>
      </c>
      <c r="D30" s="125"/>
      <c r="E30" s="110" t="s">
        <v>44</v>
      </c>
      <c r="F30" s="37" t="e">
        <f>F31+#REF!</f>
        <v>#REF!</v>
      </c>
      <c r="G30" s="37" t="e">
        <f>G31+#REF!</f>
        <v>#REF!</v>
      </c>
      <c r="H30" s="37" t="e">
        <f>H31+#REF!</f>
        <v>#REF!</v>
      </c>
      <c r="I30" s="35" t="e">
        <f>I31+#REF!</f>
        <v>#REF!</v>
      </c>
      <c r="J30" s="35" t="e">
        <f>J31+#REF!</f>
        <v>#REF!</v>
      </c>
      <c r="K30" s="35" t="e">
        <f>K31+#REF!</f>
        <v>#REF!</v>
      </c>
      <c r="L30" s="35" t="e">
        <f>L31+#REF!</f>
        <v>#REF!</v>
      </c>
      <c r="M30" s="35" t="e">
        <f>M31+#REF!</f>
        <v>#REF!</v>
      </c>
      <c r="N30" s="35" t="e">
        <f>N31+#REF!</f>
        <v>#REF!</v>
      </c>
      <c r="O30" s="35" t="e">
        <f>O31+#REF!</f>
        <v>#REF!</v>
      </c>
      <c r="P30" s="35" t="e">
        <f>P31+#REF!</f>
        <v>#REF!</v>
      </c>
      <c r="Q30" s="35" t="e">
        <f>Q31+#REF!</f>
        <v>#REF!</v>
      </c>
      <c r="R30" s="35" t="e">
        <f>R31+#REF!</f>
        <v>#REF!</v>
      </c>
      <c r="S30" s="35" t="e">
        <f>S31+#REF!</f>
        <v>#REF!</v>
      </c>
      <c r="T30" s="35" t="e">
        <f>T31+#REF!</f>
        <v>#REF!</v>
      </c>
      <c r="U30" s="35"/>
      <c r="V30" s="35" t="e">
        <f>V31+#REF!</f>
        <v>#REF!</v>
      </c>
      <c r="W30" s="35"/>
      <c r="X30" s="35" t="e">
        <f>X31+#REF!</f>
        <v>#REF!</v>
      </c>
      <c r="Y30" s="35"/>
      <c r="Z30" s="35" t="e">
        <f>Z31+#REF!</f>
        <v>#REF!</v>
      </c>
      <c r="AA30" s="51" t="e">
        <f>AA31+#REF!</f>
        <v>#REF!</v>
      </c>
      <c r="AB30" s="51" t="e">
        <f>AB31+#REF!</f>
        <v>#REF!</v>
      </c>
      <c r="AC30" s="51" t="e">
        <f>AC31+#REF!</f>
        <v>#REF!</v>
      </c>
      <c r="AD30" s="51" t="e">
        <f>AD31+#REF!</f>
        <v>#REF!</v>
      </c>
      <c r="AE30" s="51" t="e">
        <f>AE31+#REF!</f>
        <v>#REF!</v>
      </c>
      <c r="AF30" s="51" t="e">
        <f>AF31+#REF!</f>
        <v>#REF!</v>
      </c>
      <c r="AG30" s="35">
        <v>55.3</v>
      </c>
      <c r="AH30" s="35">
        <v>135030.3</v>
      </c>
      <c r="AI30" s="35">
        <v>0</v>
      </c>
      <c r="AJ30" s="35">
        <v>134104.5</v>
      </c>
      <c r="AK30" s="35">
        <v>0</v>
      </c>
      <c r="AL30" s="35">
        <v>130181</v>
      </c>
    </row>
    <row r="31" spans="1:38" s="1" customFormat="1" ht="25.5">
      <c r="A31" s="70"/>
      <c r="B31" s="68"/>
      <c r="C31" s="74" t="s">
        <v>25</v>
      </c>
      <c r="D31" s="106"/>
      <c r="E31" s="107" t="s">
        <v>26</v>
      </c>
      <c r="F31" s="53">
        <f aca="true" t="shared" si="9" ref="F31:V32">F32</f>
        <v>124340</v>
      </c>
      <c r="G31" s="53">
        <f t="shared" si="9"/>
        <v>130131</v>
      </c>
      <c r="H31" s="53">
        <f t="shared" si="9"/>
        <v>130131</v>
      </c>
      <c r="I31" s="51"/>
      <c r="J31" s="51">
        <f t="shared" si="9"/>
        <v>124340</v>
      </c>
      <c r="K31" s="51"/>
      <c r="L31" s="51">
        <f t="shared" si="9"/>
        <v>130131</v>
      </c>
      <c r="M31" s="51"/>
      <c r="N31" s="51">
        <f t="shared" si="9"/>
        <v>130131</v>
      </c>
      <c r="O31" s="51"/>
      <c r="P31" s="51">
        <f t="shared" si="9"/>
        <v>124340</v>
      </c>
      <c r="Q31" s="51"/>
      <c r="R31" s="51">
        <f t="shared" si="9"/>
        <v>130131</v>
      </c>
      <c r="S31" s="51"/>
      <c r="T31" s="51">
        <f t="shared" si="9"/>
        <v>130131</v>
      </c>
      <c r="U31" s="51"/>
      <c r="V31" s="51">
        <f t="shared" si="9"/>
        <v>124340</v>
      </c>
      <c r="W31" s="51"/>
      <c r="X31" s="51">
        <f aca="true" t="shared" si="10" ref="V31:Z32">X32</f>
        <v>130131</v>
      </c>
      <c r="Y31" s="51"/>
      <c r="Z31" s="51">
        <f t="shared" si="10"/>
        <v>130131</v>
      </c>
      <c r="AA31" s="51"/>
      <c r="AB31" s="51">
        <f>AB32</f>
        <v>124340</v>
      </c>
      <c r="AC31" s="51"/>
      <c r="AD31" s="51">
        <f>AD32</f>
        <v>130131</v>
      </c>
      <c r="AE31" s="51"/>
      <c r="AF31" s="51">
        <f>AF32</f>
        <v>130131</v>
      </c>
      <c r="AG31" s="35">
        <v>55.3</v>
      </c>
      <c r="AH31" s="35">
        <v>124395.3</v>
      </c>
      <c r="AI31" s="35">
        <v>0</v>
      </c>
      <c r="AJ31" s="35">
        <v>130131</v>
      </c>
      <c r="AK31" s="35">
        <v>0</v>
      </c>
      <c r="AL31" s="35">
        <v>130131</v>
      </c>
    </row>
    <row r="32" spans="1:38" s="1" customFormat="1" ht="38.25">
      <c r="A32" s="70"/>
      <c r="B32" s="68"/>
      <c r="C32" s="68" t="s">
        <v>142</v>
      </c>
      <c r="D32" s="74"/>
      <c r="E32" s="96" t="s">
        <v>5</v>
      </c>
      <c r="F32" s="53">
        <f t="shared" si="9"/>
        <v>124340</v>
      </c>
      <c r="G32" s="53">
        <f t="shared" si="9"/>
        <v>130131</v>
      </c>
      <c r="H32" s="53">
        <f t="shared" si="9"/>
        <v>130131</v>
      </c>
      <c r="I32" s="51"/>
      <c r="J32" s="51">
        <f t="shared" si="9"/>
        <v>124340</v>
      </c>
      <c r="K32" s="51"/>
      <c r="L32" s="51">
        <f t="shared" si="9"/>
        <v>130131</v>
      </c>
      <c r="M32" s="51"/>
      <c r="N32" s="51">
        <f t="shared" si="9"/>
        <v>130131</v>
      </c>
      <c r="O32" s="51"/>
      <c r="P32" s="51">
        <f t="shared" si="9"/>
        <v>124340</v>
      </c>
      <c r="Q32" s="51"/>
      <c r="R32" s="51">
        <f t="shared" si="9"/>
        <v>130131</v>
      </c>
      <c r="S32" s="51"/>
      <c r="T32" s="51">
        <f t="shared" si="9"/>
        <v>130131</v>
      </c>
      <c r="U32" s="51"/>
      <c r="V32" s="51">
        <f t="shared" si="10"/>
        <v>124340</v>
      </c>
      <c r="W32" s="51"/>
      <c r="X32" s="51">
        <f t="shared" si="10"/>
        <v>130131</v>
      </c>
      <c r="Y32" s="51"/>
      <c r="Z32" s="51">
        <f t="shared" si="10"/>
        <v>130131</v>
      </c>
      <c r="AA32" s="51"/>
      <c r="AB32" s="51">
        <f>AB33</f>
        <v>124340</v>
      </c>
      <c r="AC32" s="51"/>
      <c r="AD32" s="51">
        <f>AD33</f>
        <v>130131</v>
      </c>
      <c r="AE32" s="51"/>
      <c r="AF32" s="51">
        <f>AF33</f>
        <v>130131</v>
      </c>
      <c r="AG32" s="35">
        <v>55.3</v>
      </c>
      <c r="AH32" s="35">
        <v>124395.3</v>
      </c>
      <c r="AI32" s="35">
        <v>0</v>
      </c>
      <c r="AJ32" s="35">
        <v>130131</v>
      </c>
      <c r="AK32" s="35">
        <v>0</v>
      </c>
      <c r="AL32" s="35">
        <v>130131</v>
      </c>
    </row>
    <row r="33" spans="1:38" s="1" customFormat="1" ht="38.25">
      <c r="A33" s="70"/>
      <c r="B33" s="68"/>
      <c r="C33" s="68"/>
      <c r="D33" s="74" t="s">
        <v>58</v>
      </c>
      <c r="E33" s="76" t="s">
        <v>59</v>
      </c>
      <c r="F33" s="53">
        <v>124340</v>
      </c>
      <c r="G33" s="53">
        <v>130131</v>
      </c>
      <c r="H33" s="53">
        <v>130131</v>
      </c>
      <c r="I33" s="51"/>
      <c r="J33" s="51">
        <f>F33+I33</f>
        <v>124340</v>
      </c>
      <c r="K33" s="51"/>
      <c r="L33" s="51">
        <f>G33+K33</f>
        <v>130131</v>
      </c>
      <c r="M33" s="51"/>
      <c r="N33" s="51">
        <f>H33+M33</f>
        <v>130131</v>
      </c>
      <c r="O33" s="51"/>
      <c r="P33" s="51">
        <f>J33+O33</f>
        <v>124340</v>
      </c>
      <c r="Q33" s="51"/>
      <c r="R33" s="51">
        <f>L33+Q33</f>
        <v>130131</v>
      </c>
      <c r="S33" s="51"/>
      <c r="T33" s="51">
        <f>N33+S33</f>
        <v>130131</v>
      </c>
      <c r="U33" s="51"/>
      <c r="V33" s="51">
        <f>P33+U33</f>
        <v>124340</v>
      </c>
      <c r="W33" s="51"/>
      <c r="X33" s="51">
        <f>R33+W33</f>
        <v>130131</v>
      </c>
      <c r="Y33" s="51"/>
      <c r="Z33" s="51">
        <f>T33+Y33</f>
        <v>130131</v>
      </c>
      <c r="AA33" s="51"/>
      <c r="AB33" s="51">
        <f>V33+AA33</f>
        <v>124340</v>
      </c>
      <c r="AC33" s="51"/>
      <c r="AD33" s="51">
        <f>X33+AC33</f>
        <v>130131</v>
      </c>
      <c r="AE33" s="51"/>
      <c r="AF33" s="51">
        <f>Z33+AE33</f>
        <v>130131</v>
      </c>
      <c r="AG33" s="35">
        <v>55.3</v>
      </c>
      <c r="AH33" s="35">
        <v>124395.3</v>
      </c>
      <c r="AI33" s="35">
        <v>0</v>
      </c>
      <c r="AJ33" s="35">
        <v>130131</v>
      </c>
      <c r="AK33" s="35">
        <v>0</v>
      </c>
      <c r="AL33" s="35">
        <v>130131</v>
      </c>
    </row>
    <row r="34" spans="1:38" s="1" customFormat="1" ht="15">
      <c r="A34" s="70"/>
      <c r="B34" s="68" t="s">
        <v>125</v>
      </c>
      <c r="C34" s="68"/>
      <c r="D34" s="68"/>
      <c r="E34" s="121" t="s">
        <v>75</v>
      </c>
      <c r="F34" s="53" t="e">
        <f>#REF!+F35</f>
        <v>#REF!</v>
      </c>
      <c r="G34" s="53" t="e">
        <f>#REF!+G35</f>
        <v>#REF!</v>
      </c>
      <c r="H34" s="53" t="e">
        <f>#REF!+H35</f>
        <v>#REF!</v>
      </c>
      <c r="I34" s="51"/>
      <c r="J34" s="51" t="e">
        <f>#REF!+J35</f>
        <v>#REF!</v>
      </c>
      <c r="K34" s="51"/>
      <c r="L34" s="51" t="e">
        <f>#REF!+L35</f>
        <v>#REF!</v>
      </c>
      <c r="M34" s="51"/>
      <c r="N34" s="51" t="e">
        <f>#REF!+N35</f>
        <v>#REF!</v>
      </c>
      <c r="O34" s="51" t="e">
        <f>#REF!+O35</f>
        <v>#REF!</v>
      </c>
      <c r="P34" s="51" t="e">
        <f>#REF!+P35</f>
        <v>#REF!</v>
      </c>
      <c r="Q34" s="51" t="e">
        <f>#REF!+Q35</f>
        <v>#REF!</v>
      </c>
      <c r="R34" s="51" t="e">
        <f>#REF!+R35</f>
        <v>#REF!</v>
      </c>
      <c r="S34" s="51" t="e">
        <f>#REF!+S35</f>
        <v>#REF!</v>
      </c>
      <c r="T34" s="51" t="e">
        <f>#REF!+T35</f>
        <v>#REF!</v>
      </c>
      <c r="U34" s="51"/>
      <c r="V34" s="51" t="e">
        <f>#REF!+V35</f>
        <v>#REF!</v>
      </c>
      <c r="W34" s="51"/>
      <c r="X34" s="51" t="e">
        <f>#REF!+X35</f>
        <v>#REF!</v>
      </c>
      <c r="Y34" s="51"/>
      <c r="Z34" s="51" t="e">
        <f>#REF!+Z35</f>
        <v>#REF!</v>
      </c>
      <c r="AA34" s="51"/>
      <c r="AB34" s="51" t="e">
        <f>#REF!+AB35</f>
        <v>#REF!</v>
      </c>
      <c r="AC34" s="51"/>
      <c r="AD34" s="51" t="e">
        <f>#REF!+AD35</f>
        <v>#REF!</v>
      </c>
      <c r="AE34" s="51"/>
      <c r="AF34" s="51" t="e">
        <f>#REF!+AF35</f>
        <v>#REF!</v>
      </c>
      <c r="AG34" s="35">
        <v>50.5</v>
      </c>
      <c r="AH34" s="35">
        <v>58777.799999999996</v>
      </c>
      <c r="AI34" s="35">
        <v>0</v>
      </c>
      <c r="AJ34" s="35">
        <v>56451.1</v>
      </c>
      <c r="AK34" s="35">
        <v>0</v>
      </c>
      <c r="AL34" s="35">
        <v>56451.1</v>
      </c>
    </row>
    <row r="35" spans="1:38" s="1" customFormat="1" ht="25.5" customHeight="1">
      <c r="A35" s="97"/>
      <c r="B35" s="102"/>
      <c r="C35" s="71" t="s">
        <v>1</v>
      </c>
      <c r="D35" s="71"/>
      <c r="E35" s="121" t="s">
        <v>278</v>
      </c>
      <c r="F35" s="53" t="e">
        <f>F36</f>
        <v>#REF!</v>
      </c>
      <c r="G35" s="53" t="e">
        <f>G36</f>
        <v>#REF!</v>
      </c>
      <c r="H35" s="53" t="e">
        <f>H36</f>
        <v>#REF!</v>
      </c>
      <c r="I35" s="51"/>
      <c r="J35" s="51" t="e">
        <f>J36</f>
        <v>#REF!</v>
      </c>
      <c r="K35" s="51"/>
      <c r="L35" s="51" t="e">
        <f>L36</f>
        <v>#REF!</v>
      </c>
      <c r="M35" s="51"/>
      <c r="N35" s="51" t="e">
        <f aca="true" t="shared" si="11" ref="N35:AF35">N36</f>
        <v>#REF!</v>
      </c>
      <c r="O35" s="51" t="e">
        <f t="shared" si="11"/>
        <v>#REF!</v>
      </c>
      <c r="P35" s="51" t="e">
        <f t="shared" si="11"/>
        <v>#REF!</v>
      </c>
      <c r="Q35" s="51" t="e">
        <f t="shared" si="11"/>
        <v>#REF!</v>
      </c>
      <c r="R35" s="51" t="e">
        <f t="shared" si="11"/>
        <v>#REF!</v>
      </c>
      <c r="S35" s="51" t="e">
        <f t="shared" si="11"/>
        <v>#REF!</v>
      </c>
      <c r="T35" s="51" t="e">
        <f t="shared" si="11"/>
        <v>#REF!</v>
      </c>
      <c r="U35" s="51"/>
      <c r="V35" s="51" t="e">
        <f t="shared" si="11"/>
        <v>#REF!</v>
      </c>
      <c r="W35" s="51"/>
      <c r="X35" s="51" t="e">
        <f t="shared" si="11"/>
        <v>#REF!</v>
      </c>
      <c r="Y35" s="51"/>
      <c r="Z35" s="51" t="e">
        <f t="shared" si="11"/>
        <v>#REF!</v>
      </c>
      <c r="AA35" s="51"/>
      <c r="AB35" s="51" t="e">
        <f t="shared" si="11"/>
        <v>#REF!</v>
      </c>
      <c r="AC35" s="51"/>
      <c r="AD35" s="51" t="e">
        <f t="shared" si="11"/>
        <v>#REF!</v>
      </c>
      <c r="AE35" s="51"/>
      <c r="AF35" s="51" t="e">
        <f t="shared" si="11"/>
        <v>#REF!</v>
      </c>
      <c r="AG35" s="35">
        <v>50.5</v>
      </c>
      <c r="AH35" s="35">
        <v>9488.9</v>
      </c>
      <c r="AI35" s="35">
        <v>0</v>
      </c>
      <c r="AJ35" s="35">
        <v>8911.1</v>
      </c>
      <c r="AK35" s="35">
        <v>0</v>
      </c>
      <c r="AL35" s="35">
        <v>8911.1</v>
      </c>
    </row>
    <row r="36" spans="1:38" s="3" customFormat="1" ht="25.5">
      <c r="A36" s="97"/>
      <c r="B36" s="102"/>
      <c r="C36" s="71" t="s">
        <v>2</v>
      </c>
      <c r="D36" s="71"/>
      <c r="E36" s="121" t="s">
        <v>282</v>
      </c>
      <c r="F36" s="53" t="e">
        <f>F37+#REF!+#REF!</f>
        <v>#REF!</v>
      </c>
      <c r="G36" s="53" t="e">
        <f>G37+#REF!+#REF!</f>
        <v>#REF!</v>
      </c>
      <c r="H36" s="53" t="e">
        <f>H37+#REF!+#REF!</f>
        <v>#REF!</v>
      </c>
      <c r="I36" s="51"/>
      <c r="J36" s="51" t="e">
        <f>J37+#REF!+#REF!</f>
        <v>#REF!</v>
      </c>
      <c r="K36" s="51"/>
      <c r="L36" s="51" t="e">
        <f>L37+#REF!+#REF!</f>
        <v>#REF!</v>
      </c>
      <c r="M36" s="51"/>
      <c r="N36" s="51" t="e">
        <f>N37+#REF!+#REF!</f>
        <v>#REF!</v>
      </c>
      <c r="O36" s="51" t="e">
        <f>O37+#REF!+#REF!</f>
        <v>#REF!</v>
      </c>
      <c r="P36" s="51" t="e">
        <f>P37+#REF!+#REF!</f>
        <v>#REF!</v>
      </c>
      <c r="Q36" s="51" t="e">
        <f>Q37+#REF!+#REF!</f>
        <v>#REF!</v>
      </c>
      <c r="R36" s="51" t="e">
        <f>R37+#REF!+#REF!</f>
        <v>#REF!</v>
      </c>
      <c r="S36" s="51" t="e">
        <f>S37+#REF!+#REF!</f>
        <v>#REF!</v>
      </c>
      <c r="T36" s="51" t="e">
        <f>T37+#REF!+#REF!</f>
        <v>#REF!</v>
      </c>
      <c r="U36" s="51"/>
      <c r="V36" s="51" t="e">
        <f>V37+#REF!+#REF!</f>
        <v>#REF!</v>
      </c>
      <c r="W36" s="51"/>
      <c r="X36" s="51" t="e">
        <f>X37+#REF!+#REF!</f>
        <v>#REF!</v>
      </c>
      <c r="Y36" s="51"/>
      <c r="Z36" s="51" t="e">
        <f>Z37+#REF!+#REF!</f>
        <v>#REF!</v>
      </c>
      <c r="AA36" s="51"/>
      <c r="AB36" s="51" t="e">
        <f>AB37+#REF!+#REF!</f>
        <v>#REF!</v>
      </c>
      <c r="AC36" s="51"/>
      <c r="AD36" s="51" t="e">
        <f>AD37+#REF!+#REF!</f>
        <v>#REF!</v>
      </c>
      <c r="AE36" s="51"/>
      <c r="AF36" s="51" t="e">
        <f>AF37+#REF!+#REF!</f>
        <v>#REF!</v>
      </c>
      <c r="AG36" s="35">
        <v>50.5</v>
      </c>
      <c r="AH36" s="35">
        <v>9488.9</v>
      </c>
      <c r="AI36" s="35">
        <v>0</v>
      </c>
      <c r="AJ36" s="35">
        <v>8911.1</v>
      </c>
      <c r="AK36" s="35">
        <v>0</v>
      </c>
      <c r="AL36" s="35">
        <v>8911.1</v>
      </c>
    </row>
    <row r="37" spans="1:38" s="5" customFormat="1" ht="25.5">
      <c r="A37" s="97"/>
      <c r="B37" s="102"/>
      <c r="C37" s="71" t="s">
        <v>3</v>
      </c>
      <c r="D37" s="71"/>
      <c r="E37" s="121" t="s">
        <v>4</v>
      </c>
      <c r="F37" s="31">
        <f aca="true" t="shared" si="12" ref="F37:V38">F38</f>
        <v>5361.4</v>
      </c>
      <c r="G37" s="31">
        <f t="shared" si="12"/>
        <v>5361.4</v>
      </c>
      <c r="H37" s="31">
        <f t="shared" si="12"/>
        <v>5361.4</v>
      </c>
      <c r="I37" s="51"/>
      <c r="J37" s="51">
        <f t="shared" si="12"/>
        <v>5361.4</v>
      </c>
      <c r="K37" s="51"/>
      <c r="L37" s="51">
        <f t="shared" si="12"/>
        <v>5361.4</v>
      </c>
      <c r="M37" s="51"/>
      <c r="N37" s="51">
        <f t="shared" si="12"/>
        <v>5361.4</v>
      </c>
      <c r="O37" s="51"/>
      <c r="P37" s="51">
        <f t="shared" si="12"/>
        <v>5361.4</v>
      </c>
      <c r="Q37" s="51"/>
      <c r="R37" s="51">
        <f t="shared" si="12"/>
        <v>5361.4</v>
      </c>
      <c r="S37" s="51"/>
      <c r="T37" s="51">
        <f t="shared" si="12"/>
        <v>5361.4</v>
      </c>
      <c r="U37" s="51"/>
      <c r="V37" s="51">
        <f t="shared" si="12"/>
        <v>5361.4</v>
      </c>
      <c r="W37" s="51"/>
      <c r="X37" s="51">
        <f aca="true" t="shared" si="13" ref="V37:Z38">X38</f>
        <v>5361.4</v>
      </c>
      <c r="Y37" s="51"/>
      <c r="Z37" s="51">
        <f t="shared" si="13"/>
        <v>5361.4</v>
      </c>
      <c r="AA37" s="51"/>
      <c r="AB37" s="51">
        <f>AB38</f>
        <v>5361.4</v>
      </c>
      <c r="AC37" s="51"/>
      <c r="AD37" s="51">
        <f>AD38</f>
        <v>5361.4</v>
      </c>
      <c r="AE37" s="51"/>
      <c r="AF37" s="51">
        <f>AF38</f>
        <v>5361.4</v>
      </c>
      <c r="AG37" s="35">
        <v>50.5</v>
      </c>
      <c r="AH37" s="35">
        <v>5411.9</v>
      </c>
      <c r="AI37" s="35">
        <v>0</v>
      </c>
      <c r="AJ37" s="35">
        <v>5361.4</v>
      </c>
      <c r="AK37" s="35">
        <v>0</v>
      </c>
      <c r="AL37" s="35">
        <v>5361.4</v>
      </c>
    </row>
    <row r="38" spans="1:38" s="1" customFormat="1" ht="38.25">
      <c r="A38" s="97"/>
      <c r="B38" s="102"/>
      <c r="C38" s="71" t="s">
        <v>158</v>
      </c>
      <c r="D38" s="71"/>
      <c r="E38" s="121" t="s">
        <v>5</v>
      </c>
      <c r="F38" s="53">
        <f t="shared" si="12"/>
        <v>5361.4</v>
      </c>
      <c r="G38" s="53">
        <f t="shared" si="12"/>
        <v>5361.4</v>
      </c>
      <c r="H38" s="53">
        <f t="shared" si="12"/>
        <v>5361.4</v>
      </c>
      <c r="I38" s="51"/>
      <c r="J38" s="51">
        <f t="shared" si="12"/>
        <v>5361.4</v>
      </c>
      <c r="K38" s="51"/>
      <c r="L38" s="51">
        <f t="shared" si="12"/>
        <v>5361.4</v>
      </c>
      <c r="M38" s="51"/>
      <c r="N38" s="51">
        <f t="shared" si="12"/>
        <v>5361.4</v>
      </c>
      <c r="O38" s="51"/>
      <c r="P38" s="51">
        <f t="shared" si="12"/>
        <v>5361.4</v>
      </c>
      <c r="Q38" s="51"/>
      <c r="R38" s="51">
        <f t="shared" si="12"/>
        <v>5361.4</v>
      </c>
      <c r="S38" s="51"/>
      <c r="T38" s="51">
        <f t="shared" si="12"/>
        <v>5361.4</v>
      </c>
      <c r="U38" s="51"/>
      <c r="V38" s="51">
        <f t="shared" si="13"/>
        <v>5361.4</v>
      </c>
      <c r="W38" s="51"/>
      <c r="X38" s="51">
        <f t="shared" si="13"/>
        <v>5361.4</v>
      </c>
      <c r="Y38" s="51"/>
      <c r="Z38" s="51">
        <f t="shared" si="13"/>
        <v>5361.4</v>
      </c>
      <c r="AA38" s="51"/>
      <c r="AB38" s="51">
        <f>AB39</f>
        <v>5361.4</v>
      </c>
      <c r="AC38" s="51"/>
      <c r="AD38" s="51">
        <f>AD39</f>
        <v>5361.4</v>
      </c>
      <c r="AE38" s="51"/>
      <c r="AF38" s="51">
        <f>AF39</f>
        <v>5361.4</v>
      </c>
      <c r="AG38" s="35">
        <v>50.5</v>
      </c>
      <c r="AH38" s="35">
        <v>5411.9</v>
      </c>
      <c r="AI38" s="35">
        <v>0</v>
      </c>
      <c r="AJ38" s="35">
        <v>5361.4</v>
      </c>
      <c r="AK38" s="35">
        <v>0</v>
      </c>
      <c r="AL38" s="35">
        <v>5361.4</v>
      </c>
    </row>
    <row r="39" spans="1:38" s="1" customFormat="1" ht="38.25">
      <c r="A39" s="97"/>
      <c r="B39" s="102"/>
      <c r="C39" s="71"/>
      <c r="D39" s="71" t="s">
        <v>58</v>
      </c>
      <c r="E39" s="121" t="s">
        <v>59</v>
      </c>
      <c r="F39" s="53">
        <v>5361.4</v>
      </c>
      <c r="G39" s="53">
        <v>5361.4</v>
      </c>
      <c r="H39" s="53">
        <v>5361.4</v>
      </c>
      <c r="I39" s="51"/>
      <c r="J39" s="51">
        <f>F39+I39</f>
        <v>5361.4</v>
      </c>
      <c r="K39" s="51"/>
      <c r="L39" s="51">
        <f>G39+K39</f>
        <v>5361.4</v>
      </c>
      <c r="M39" s="51"/>
      <c r="N39" s="51">
        <f>H39+M39</f>
        <v>5361.4</v>
      </c>
      <c r="O39" s="51"/>
      <c r="P39" s="51">
        <f>J39+O39</f>
        <v>5361.4</v>
      </c>
      <c r="Q39" s="51"/>
      <c r="R39" s="51">
        <f>L39+Q39</f>
        <v>5361.4</v>
      </c>
      <c r="S39" s="51"/>
      <c r="T39" s="51">
        <f>N39+S39</f>
        <v>5361.4</v>
      </c>
      <c r="U39" s="51"/>
      <c r="V39" s="51">
        <f>P39+U39</f>
        <v>5361.4</v>
      </c>
      <c r="W39" s="51"/>
      <c r="X39" s="51">
        <f>R39+W39</f>
        <v>5361.4</v>
      </c>
      <c r="Y39" s="51"/>
      <c r="Z39" s="51">
        <f>T39+Y39</f>
        <v>5361.4</v>
      </c>
      <c r="AA39" s="51"/>
      <c r="AB39" s="51">
        <f>V39+AA39</f>
        <v>5361.4</v>
      </c>
      <c r="AC39" s="51"/>
      <c r="AD39" s="51">
        <f>X39+AC39</f>
        <v>5361.4</v>
      </c>
      <c r="AE39" s="51"/>
      <c r="AF39" s="51">
        <f>Z39+AE39</f>
        <v>5361.4</v>
      </c>
      <c r="AG39" s="35">
        <v>50.5</v>
      </c>
      <c r="AH39" s="35">
        <v>5411.9</v>
      </c>
      <c r="AI39" s="35">
        <v>0</v>
      </c>
      <c r="AJ39" s="35">
        <v>5361.4</v>
      </c>
      <c r="AK39" s="35">
        <v>0</v>
      </c>
      <c r="AL39" s="35">
        <v>5361.4</v>
      </c>
    </row>
    <row r="40" spans="1:38" s="1" customFormat="1" ht="15">
      <c r="A40" s="70"/>
      <c r="B40" s="68" t="s">
        <v>126</v>
      </c>
      <c r="C40" s="68"/>
      <c r="D40" s="68"/>
      <c r="E40" s="122" t="s">
        <v>127</v>
      </c>
      <c r="F40" s="53" t="e">
        <f aca="true" t="shared" si="14" ref="F40:N40">F41</f>
        <v>#REF!</v>
      </c>
      <c r="G40" s="53" t="e">
        <f t="shared" si="14"/>
        <v>#REF!</v>
      </c>
      <c r="H40" s="53" t="e">
        <f t="shared" si="14"/>
        <v>#REF!</v>
      </c>
      <c r="I40" s="51" t="e">
        <f t="shared" si="14"/>
        <v>#REF!</v>
      </c>
      <c r="J40" s="51" t="e">
        <f t="shared" si="14"/>
        <v>#REF!</v>
      </c>
      <c r="K40" s="51" t="e">
        <f t="shared" si="14"/>
        <v>#REF!</v>
      </c>
      <c r="L40" s="51" t="e">
        <f t="shared" si="14"/>
        <v>#REF!</v>
      </c>
      <c r="M40" s="51" t="e">
        <f t="shared" si="14"/>
        <v>#REF!</v>
      </c>
      <c r="N40" s="51" t="e">
        <f t="shared" si="14"/>
        <v>#REF!</v>
      </c>
      <c r="O40" s="51" t="e">
        <f>O41+#REF!</f>
        <v>#REF!</v>
      </c>
      <c r="P40" s="51" t="e">
        <f>P41+#REF!</f>
        <v>#REF!</v>
      </c>
      <c r="Q40" s="51" t="e">
        <f>Q41+#REF!</f>
        <v>#REF!</v>
      </c>
      <c r="R40" s="51" t="e">
        <f>R41+#REF!</f>
        <v>#REF!</v>
      </c>
      <c r="S40" s="51" t="e">
        <f>S41+#REF!</f>
        <v>#REF!</v>
      </c>
      <c r="T40" s="51" t="e">
        <f>T41+#REF!</f>
        <v>#REF!</v>
      </c>
      <c r="U40" s="51"/>
      <c r="V40" s="51" t="e">
        <f>V41+#REF!</f>
        <v>#REF!</v>
      </c>
      <c r="W40" s="51"/>
      <c r="X40" s="51" t="e">
        <f>X41+#REF!</f>
        <v>#REF!</v>
      </c>
      <c r="Y40" s="51"/>
      <c r="Z40" s="51" t="e">
        <f>Z41+#REF!</f>
        <v>#REF!</v>
      </c>
      <c r="AA40" s="51"/>
      <c r="AB40" s="51" t="e">
        <f>AB41+#REF!</f>
        <v>#REF!</v>
      </c>
      <c r="AC40" s="51"/>
      <c r="AD40" s="51" t="e">
        <f>AD41+#REF!</f>
        <v>#REF!</v>
      </c>
      <c r="AE40" s="51"/>
      <c r="AF40" s="51" t="e">
        <f>AF41+#REF!</f>
        <v>#REF!</v>
      </c>
      <c r="AG40" s="35">
        <v>895.5</v>
      </c>
      <c r="AH40" s="35">
        <v>38661.49999999999</v>
      </c>
      <c r="AI40" s="35">
        <v>0</v>
      </c>
      <c r="AJ40" s="35">
        <v>37185.7</v>
      </c>
      <c r="AK40" s="35">
        <v>0</v>
      </c>
      <c r="AL40" s="35">
        <v>37185.7</v>
      </c>
    </row>
    <row r="41" spans="1:38" s="1" customFormat="1" ht="25.5">
      <c r="A41" s="70"/>
      <c r="B41" s="71"/>
      <c r="C41" s="68" t="s">
        <v>20</v>
      </c>
      <c r="D41" s="106"/>
      <c r="E41" s="103" t="s">
        <v>275</v>
      </c>
      <c r="F41" s="31" t="e">
        <f>F42+F46+#REF!+#REF!+#REF!</f>
        <v>#REF!</v>
      </c>
      <c r="G41" s="31" t="e">
        <f>G42+G46+#REF!+#REF!+#REF!</f>
        <v>#REF!</v>
      </c>
      <c r="H41" s="31" t="e">
        <f>H42+H46+#REF!+#REF!+#REF!</f>
        <v>#REF!</v>
      </c>
      <c r="I41" s="51" t="e">
        <f>I42+I46+#REF!+#REF!+#REF!</f>
        <v>#REF!</v>
      </c>
      <c r="J41" s="51" t="e">
        <f>J42+J46+#REF!+#REF!+#REF!</f>
        <v>#REF!</v>
      </c>
      <c r="K41" s="51" t="e">
        <f>K42+K46+#REF!+#REF!+#REF!</f>
        <v>#REF!</v>
      </c>
      <c r="L41" s="51" t="e">
        <f>L42+L46+#REF!+#REF!+#REF!</f>
        <v>#REF!</v>
      </c>
      <c r="M41" s="51" t="e">
        <f>M42+M46+#REF!+#REF!+#REF!</f>
        <v>#REF!</v>
      </c>
      <c r="N41" s="51" t="e">
        <f>N42+N46+#REF!+#REF!+#REF!</f>
        <v>#REF!</v>
      </c>
      <c r="O41" s="51"/>
      <c r="P41" s="51" t="e">
        <f>P42+P46+#REF!+#REF!+#REF!</f>
        <v>#REF!</v>
      </c>
      <c r="Q41" s="51"/>
      <c r="R41" s="51" t="e">
        <f>R42+R46+#REF!+#REF!+#REF!</f>
        <v>#REF!</v>
      </c>
      <c r="S41" s="51"/>
      <c r="T41" s="51" t="e">
        <f>T42+T46+#REF!+#REF!+#REF!</f>
        <v>#REF!</v>
      </c>
      <c r="U41" s="51"/>
      <c r="V41" s="51" t="e">
        <f>V42+V46+#REF!+#REF!+#REF!</f>
        <v>#REF!</v>
      </c>
      <c r="W41" s="51"/>
      <c r="X41" s="51" t="e">
        <f>X42+X46+#REF!+#REF!+#REF!</f>
        <v>#REF!</v>
      </c>
      <c r="Y41" s="51"/>
      <c r="Z41" s="51" t="e">
        <f>Z42+Z46+#REF!+#REF!+#REF!</f>
        <v>#REF!</v>
      </c>
      <c r="AA41" s="51"/>
      <c r="AB41" s="51" t="e">
        <f>AB42+AB46+#REF!+#REF!+#REF!</f>
        <v>#REF!</v>
      </c>
      <c r="AC41" s="51"/>
      <c r="AD41" s="51" t="e">
        <f>AD42+AD46+#REF!+#REF!+#REF!</f>
        <v>#REF!</v>
      </c>
      <c r="AE41" s="51"/>
      <c r="AF41" s="51" t="e">
        <f>AF42+AF46+#REF!+#REF!+#REF!</f>
        <v>#REF!</v>
      </c>
      <c r="AG41" s="35">
        <v>895.5</v>
      </c>
      <c r="AH41" s="35">
        <v>38307.799999999996</v>
      </c>
      <c r="AI41" s="35">
        <v>0</v>
      </c>
      <c r="AJ41" s="35">
        <v>37185.7</v>
      </c>
      <c r="AK41" s="35">
        <v>0</v>
      </c>
      <c r="AL41" s="35">
        <v>37185.7</v>
      </c>
    </row>
    <row r="42" spans="1:38" s="5" customFormat="1" ht="25.5">
      <c r="A42" s="70"/>
      <c r="B42" s="71"/>
      <c r="C42" s="74" t="s">
        <v>27</v>
      </c>
      <c r="D42" s="74"/>
      <c r="E42" s="124" t="s">
        <v>45</v>
      </c>
      <c r="F42" s="31" t="e">
        <f>F43+#REF!+#REF!</f>
        <v>#REF!</v>
      </c>
      <c r="G42" s="31" t="e">
        <f>G43+#REF!+#REF!</f>
        <v>#REF!</v>
      </c>
      <c r="H42" s="31" t="e">
        <f>H43+#REF!+#REF!</f>
        <v>#REF!</v>
      </c>
      <c r="I42" s="51" t="e">
        <f>I43+#REF!+#REF!</f>
        <v>#REF!</v>
      </c>
      <c r="J42" s="51" t="e">
        <f>J43+#REF!+#REF!</f>
        <v>#REF!</v>
      </c>
      <c r="K42" s="51" t="e">
        <f>K43+#REF!+#REF!</f>
        <v>#REF!</v>
      </c>
      <c r="L42" s="51" t="e">
        <f>L43+#REF!+#REF!</f>
        <v>#REF!</v>
      </c>
      <c r="M42" s="51" t="e">
        <f>M43+#REF!+#REF!</f>
        <v>#REF!</v>
      </c>
      <c r="N42" s="51" t="e">
        <f>N43+#REF!+#REF!</f>
        <v>#REF!</v>
      </c>
      <c r="O42" s="51"/>
      <c r="P42" s="51" t="e">
        <f>P43+#REF!+#REF!</f>
        <v>#REF!</v>
      </c>
      <c r="Q42" s="51"/>
      <c r="R42" s="51" t="e">
        <f>R43+#REF!+#REF!</f>
        <v>#REF!</v>
      </c>
      <c r="S42" s="51"/>
      <c r="T42" s="51" t="e">
        <f>T43+#REF!+#REF!</f>
        <v>#REF!</v>
      </c>
      <c r="U42" s="51"/>
      <c r="V42" s="51" t="e">
        <f>V43+#REF!+#REF!</f>
        <v>#REF!</v>
      </c>
      <c r="W42" s="51"/>
      <c r="X42" s="51" t="e">
        <f>X43+#REF!+#REF!</f>
        <v>#REF!</v>
      </c>
      <c r="Y42" s="51"/>
      <c r="Z42" s="51" t="e">
        <f>Z43+#REF!+#REF!</f>
        <v>#REF!</v>
      </c>
      <c r="AA42" s="51"/>
      <c r="AB42" s="51" t="e">
        <f>AB43+#REF!+#REF!</f>
        <v>#REF!</v>
      </c>
      <c r="AC42" s="51"/>
      <c r="AD42" s="51" t="e">
        <f>AD43+#REF!+#REF!</f>
        <v>#REF!</v>
      </c>
      <c r="AE42" s="51"/>
      <c r="AF42" s="51" t="e">
        <f>AF43+#REF!+#REF!</f>
        <v>#REF!</v>
      </c>
      <c r="AG42" s="35">
        <v>75.2</v>
      </c>
      <c r="AH42" s="35">
        <v>8665.9</v>
      </c>
      <c r="AI42" s="35">
        <v>0</v>
      </c>
      <c r="AJ42" s="35">
        <v>8507.4</v>
      </c>
      <c r="AK42" s="35">
        <v>0</v>
      </c>
      <c r="AL42" s="35">
        <v>8507.4</v>
      </c>
    </row>
    <row r="43" spans="1:38" s="5" customFormat="1" ht="24" customHeight="1">
      <c r="A43" s="70"/>
      <c r="B43" s="68"/>
      <c r="C43" s="68" t="s">
        <v>28</v>
      </c>
      <c r="D43" s="68"/>
      <c r="E43" s="124" t="s">
        <v>29</v>
      </c>
      <c r="F43" s="53">
        <f aca="true" t="shared" si="15" ref="F43:V44">F44</f>
        <v>6777.4</v>
      </c>
      <c r="G43" s="53">
        <f t="shared" si="15"/>
        <v>6777.4</v>
      </c>
      <c r="H43" s="53">
        <f t="shared" si="15"/>
        <v>6777.4</v>
      </c>
      <c r="I43" s="51"/>
      <c r="J43" s="51">
        <f t="shared" si="15"/>
        <v>6777.4</v>
      </c>
      <c r="K43" s="51"/>
      <c r="L43" s="51">
        <f t="shared" si="15"/>
        <v>6777.4</v>
      </c>
      <c r="M43" s="51"/>
      <c r="N43" s="51">
        <f t="shared" si="15"/>
        <v>6777.4</v>
      </c>
      <c r="O43" s="51"/>
      <c r="P43" s="51">
        <f t="shared" si="15"/>
        <v>6777.4</v>
      </c>
      <c r="Q43" s="51"/>
      <c r="R43" s="51">
        <f t="shared" si="15"/>
        <v>6777.4</v>
      </c>
      <c r="S43" s="51"/>
      <c r="T43" s="51">
        <f t="shared" si="15"/>
        <v>6777.4</v>
      </c>
      <c r="U43" s="51"/>
      <c r="V43" s="51">
        <f t="shared" si="15"/>
        <v>6777.4</v>
      </c>
      <c r="W43" s="51"/>
      <c r="X43" s="51">
        <f aca="true" t="shared" si="16" ref="V43:Z44">X44</f>
        <v>6777.4</v>
      </c>
      <c r="Y43" s="51"/>
      <c r="Z43" s="51">
        <f t="shared" si="16"/>
        <v>6777.4</v>
      </c>
      <c r="AA43" s="51"/>
      <c r="AB43" s="51">
        <f>AB44</f>
        <v>6777.4</v>
      </c>
      <c r="AC43" s="51"/>
      <c r="AD43" s="51">
        <f>AD44</f>
        <v>6777.4</v>
      </c>
      <c r="AE43" s="51"/>
      <c r="AF43" s="51">
        <f>AF44</f>
        <v>6777.4</v>
      </c>
      <c r="AG43" s="35">
        <v>75.2</v>
      </c>
      <c r="AH43" s="35">
        <v>6852.599999999999</v>
      </c>
      <c r="AI43" s="35">
        <v>0</v>
      </c>
      <c r="AJ43" s="35">
        <v>6777.4</v>
      </c>
      <c r="AK43" s="35">
        <v>0</v>
      </c>
      <c r="AL43" s="35">
        <v>6777.4</v>
      </c>
    </row>
    <row r="44" spans="1:38" s="1" customFormat="1" ht="38.25">
      <c r="A44" s="70"/>
      <c r="B44" s="71"/>
      <c r="C44" s="68" t="s">
        <v>143</v>
      </c>
      <c r="D44" s="68"/>
      <c r="E44" s="96" t="s">
        <v>5</v>
      </c>
      <c r="F44" s="53">
        <f t="shared" si="15"/>
        <v>6777.4</v>
      </c>
      <c r="G44" s="53">
        <f t="shared" si="15"/>
        <v>6777.4</v>
      </c>
      <c r="H44" s="53">
        <f t="shared" si="15"/>
        <v>6777.4</v>
      </c>
      <c r="I44" s="51"/>
      <c r="J44" s="51">
        <f t="shared" si="15"/>
        <v>6777.4</v>
      </c>
      <c r="K44" s="51"/>
      <c r="L44" s="51">
        <f t="shared" si="15"/>
        <v>6777.4</v>
      </c>
      <c r="M44" s="51"/>
      <c r="N44" s="51">
        <f t="shared" si="15"/>
        <v>6777.4</v>
      </c>
      <c r="O44" s="51"/>
      <c r="P44" s="51">
        <f t="shared" si="15"/>
        <v>6777.4</v>
      </c>
      <c r="Q44" s="51"/>
      <c r="R44" s="51">
        <f t="shared" si="15"/>
        <v>6777.4</v>
      </c>
      <c r="S44" s="51"/>
      <c r="T44" s="51">
        <f t="shared" si="15"/>
        <v>6777.4</v>
      </c>
      <c r="U44" s="51"/>
      <c r="V44" s="51">
        <f t="shared" si="16"/>
        <v>6777.4</v>
      </c>
      <c r="W44" s="51"/>
      <c r="X44" s="51">
        <f t="shared" si="16"/>
        <v>6777.4</v>
      </c>
      <c r="Y44" s="51"/>
      <c r="Z44" s="51">
        <f t="shared" si="16"/>
        <v>6777.4</v>
      </c>
      <c r="AA44" s="51"/>
      <c r="AB44" s="51">
        <f>AB45</f>
        <v>6777.4</v>
      </c>
      <c r="AC44" s="51"/>
      <c r="AD44" s="51">
        <f>AD45</f>
        <v>6777.4</v>
      </c>
      <c r="AE44" s="51"/>
      <c r="AF44" s="51">
        <f>AF45</f>
        <v>6777.4</v>
      </c>
      <c r="AG44" s="35">
        <v>75.2</v>
      </c>
      <c r="AH44" s="35">
        <v>6852.599999999999</v>
      </c>
      <c r="AI44" s="35">
        <v>0</v>
      </c>
      <c r="AJ44" s="35">
        <v>6777.4</v>
      </c>
      <c r="AK44" s="35">
        <v>0</v>
      </c>
      <c r="AL44" s="35">
        <v>6777.4</v>
      </c>
    </row>
    <row r="45" spans="1:38" s="1" customFormat="1" ht="38.25">
      <c r="A45" s="70"/>
      <c r="B45" s="71"/>
      <c r="C45" s="68"/>
      <c r="D45" s="74" t="s">
        <v>58</v>
      </c>
      <c r="E45" s="76" t="s">
        <v>59</v>
      </c>
      <c r="F45" s="53">
        <v>6777.4</v>
      </c>
      <c r="G45" s="53">
        <v>6777.4</v>
      </c>
      <c r="H45" s="53">
        <v>6777.4</v>
      </c>
      <c r="I45" s="51"/>
      <c r="J45" s="51">
        <f>F45+I45</f>
        <v>6777.4</v>
      </c>
      <c r="K45" s="51"/>
      <c r="L45" s="51">
        <f>G45+K45</f>
        <v>6777.4</v>
      </c>
      <c r="M45" s="51"/>
      <c r="N45" s="51">
        <f>H45+M45</f>
        <v>6777.4</v>
      </c>
      <c r="O45" s="51"/>
      <c r="P45" s="51">
        <f>J45+O45</f>
        <v>6777.4</v>
      </c>
      <c r="Q45" s="51"/>
      <c r="R45" s="51">
        <f>L45+Q45</f>
        <v>6777.4</v>
      </c>
      <c r="S45" s="51"/>
      <c r="T45" s="51">
        <f>N45+S45</f>
        <v>6777.4</v>
      </c>
      <c r="U45" s="51"/>
      <c r="V45" s="51">
        <f>P45+U45</f>
        <v>6777.4</v>
      </c>
      <c r="W45" s="51"/>
      <c r="X45" s="51">
        <f>R45+W45</f>
        <v>6777.4</v>
      </c>
      <c r="Y45" s="51"/>
      <c r="Z45" s="51">
        <f>T45+Y45</f>
        <v>6777.4</v>
      </c>
      <c r="AA45" s="51"/>
      <c r="AB45" s="51">
        <f>V45+AA45</f>
        <v>6777.4</v>
      </c>
      <c r="AC45" s="51"/>
      <c r="AD45" s="51">
        <f>X45+AC45</f>
        <v>6777.4</v>
      </c>
      <c r="AE45" s="51"/>
      <c r="AF45" s="51">
        <f>Z45+AE45</f>
        <v>6777.4</v>
      </c>
      <c r="AG45" s="35">
        <v>75.2</v>
      </c>
      <c r="AH45" s="35">
        <v>6852.599999999999</v>
      </c>
      <c r="AI45" s="35">
        <v>0</v>
      </c>
      <c r="AJ45" s="35">
        <v>6777.4</v>
      </c>
      <c r="AK45" s="35">
        <v>0</v>
      </c>
      <c r="AL45" s="35">
        <v>6777.4</v>
      </c>
    </row>
    <row r="46" spans="1:38" s="5" customFormat="1" ht="30" customHeight="1">
      <c r="A46" s="70"/>
      <c r="B46" s="68"/>
      <c r="C46" s="74" t="s">
        <v>30</v>
      </c>
      <c r="D46" s="74"/>
      <c r="E46" s="94" t="s">
        <v>47</v>
      </c>
      <c r="F46" s="31" t="e">
        <f>F47+F50+#REF!</f>
        <v>#REF!</v>
      </c>
      <c r="G46" s="31" t="e">
        <f>G47+G50+#REF!</f>
        <v>#REF!</v>
      </c>
      <c r="H46" s="31" t="e">
        <f>H47+H50+#REF!</f>
        <v>#REF!</v>
      </c>
      <c r="I46" s="51"/>
      <c r="J46" s="51" t="e">
        <f>J47+J50+#REF!</f>
        <v>#REF!</v>
      </c>
      <c r="K46" s="51"/>
      <c r="L46" s="51" t="e">
        <f>L47+L50+#REF!</f>
        <v>#REF!</v>
      </c>
      <c r="M46" s="51"/>
      <c r="N46" s="51" t="e">
        <f>N47+N50+#REF!</f>
        <v>#REF!</v>
      </c>
      <c r="O46" s="51"/>
      <c r="P46" s="51" t="e">
        <f>P47+P50+#REF!</f>
        <v>#REF!</v>
      </c>
      <c r="Q46" s="51"/>
      <c r="R46" s="51" t="e">
        <f>R47+R50+#REF!</f>
        <v>#REF!</v>
      </c>
      <c r="S46" s="51"/>
      <c r="T46" s="51" t="e">
        <f>T47+T50+#REF!</f>
        <v>#REF!</v>
      </c>
      <c r="U46" s="51"/>
      <c r="V46" s="51" t="e">
        <f>V47+V50+#REF!</f>
        <v>#REF!</v>
      </c>
      <c r="W46" s="51"/>
      <c r="X46" s="51" t="e">
        <f>X47+X50+#REF!</f>
        <v>#REF!</v>
      </c>
      <c r="Y46" s="51"/>
      <c r="Z46" s="51" t="e">
        <f>Z47+Z50+#REF!</f>
        <v>#REF!</v>
      </c>
      <c r="AA46" s="51"/>
      <c r="AB46" s="51" t="e">
        <f>AB47+AB50+#REF!</f>
        <v>#REF!</v>
      </c>
      <c r="AC46" s="51"/>
      <c r="AD46" s="51" t="e">
        <f>AD47+AD50+#REF!</f>
        <v>#REF!</v>
      </c>
      <c r="AE46" s="51"/>
      <c r="AF46" s="51" t="e">
        <f>AF47+AF50+#REF!</f>
        <v>#REF!</v>
      </c>
      <c r="AG46" s="35">
        <v>820.3</v>
      </c>
      <c r="AH46" s="35">
        <v>28224.8</v>
      </c>
      <c r="AI46" s="35">
        <v>0</v>
      </c>
      <c r="AJ46" s="35">
        <v>27261.2</v>
      </c>
      <c r="AK46" s="35">
        <v>0</v>
      </c>
      <c r="AL46" s="35">
        <v>27261.2</v>
      </c>
    </row>
    <row r="47" spans="1:38" s="1" customFormat="1" ht="38.25" customHeight="1">
      <c r="A47" s="70"/>
      <c r="B47" s="68"/>
      <c r="C47" s="74" t="s">
        <v>31</v>
      </c>
      <c r="D47" s="74"/>
      <c r="E47" s="115" t="s">
        <v>318</v>
      </c>
      <c r="F47" s="31">
        <f aca="true" t="shared" si="17" ref="F47:V48">F48</f>
        <v>3047.2</v>
      </c>
      <c r="G47" s="31">
        <f t="shared" si="17"/>
        <v>3047.2</v>
      </c>
      <c r="H47" s="31">
        <f t="shared" si="17"/>
        <v>3047.2</v>
      </c>
      <c r="I47" s="51"/>
      <c r="J47" s="51">
        <f t="shared" si="17"/>
        <v>3047.2</v>
      </c>
      <c r="K47" s="51"/>
      <c r="L47" s="51">
        <f t="shared" si="17"/>
        <v>3047.2</v>
      </c>
      <c r="M47" s="51"/>
      <c r="N47" s="51">
        <f t="shared" si="17"/>
        <v>3047.2</v>
      </c>
      <c r="O47" s="51"/>
      <c r="P47" s="51">
        <f t="shared" si="17"/>
        <v>3047.2</v>
      </c>
      <c r="Q47" s="51"/>
      <c r="R47" s="51">
        <f t="shared" si="17"/>
        <v>3047.2</v>
      </c>
      <c r="S47" s="51"/>
      <c r="T47" s="51">
        <f t="shared" si="17"/>
        <v>3047.2</v>
      </c>
      <c r="U47" s="51"/>
      <c r="V47" s="51">
        <f t="shared" si="17"/>
        <v>3047.2</v>
      </c>
      <c r="W47" s="51"/>
      <c r="X47" s="51">
        <f aca="true" t="shared" si="18" ref="V47:Z48">X48</f>
        <v>3047.2</v>
      </c>
      <c r="Y47" s="51"/>
      <c r="Z47" s="51">
        <f t="shared" si="18"/>
        <v>3047.2</v>
      </c>
      <c r="AA47" s="51"/>
      <c r="AB47" s="51">
        <f>AB48</f>
        <v>3047.2</v>
      </c>
      <c r="AC47" s="51"/>
      <c r="AD47" s="51">
        <f>AD48</f>
        <v>3047.2</v>
      </c>
      <c r="AE47" s="51"/>
      <c r="AF47" s="51">
        <f>AF48</f>
        <v>3047.2</v>
      </c>
      <c r="AG47" s="35">
        <v>21.8</v>
      </c>
      <c r="AH47" s="35">
        <v>3069</v>
      </c>
      <c r="AI47" s="35">
        <v>0</v>
      </c>
      <c r="AJ47" s="35">
        <v>3047.2</v>
      </c>
      <c r="AK47" s="35">
        <v>0</v>
      </c>
      <c r="AL47" s="35">
        <v>3047.2</v>
      </c>
    </row>
    <row r="48" spans="1:38" s="1" customFormat="1" ht="38.25">
      <c r="A48" s="123"/>
      <c r="B48" s="74"/>
      <c r="C48" s="74" t="s">
        <v>144</v>
      </c>
      <c r="D48" s="74"/>
      <c r="E48" s="96" t="s">
        <v>5</v>
      </c>
      <c r="F48" s="53">
        <f t="shared" si="17"/>
        <v>3047.2</v>
      </c>
      <c r="G48" s="53">
        <f t="shared" si="17"/>
        <v>3047.2</v>
      </c>
      <c r="H48" s="53">
        <f t="shared" si="17"/>
        <v>3047.2</v>
      </c>
      <c r="I48" s="51"/>
      <c r="J48" s="51">
        <f t="shared" si="17"/>
        <v>3047.2</v>
      </c>
      <c r="K48" s="51"/>
      <c r="L48" s="51">
        <f t="shared" si="17"/>
        <v>3047.2</v>
      </c>
      <c r="M48" s="51"/>
      <c r="N48" s="51">
        <f t="shared" si="17"/>
        <v>3047.2</v>
      </c>
      <c r="O48" s="51"/>
      <c r="P48" s="51">
        <f t="shared" si="17"/>
        <v>3047.2</v>
      </c>
      <c r="Q48" s="51"/>
      <c r="R48" s="51">
        <f t="shared" si="17"/>
        <v>3047.2</v>
      </c>
      <c r="S48" s="51"/>
      <c r="T48" s="51">
        <f t="shared" si="17"/>
        <v>3047.2</v>
      </c>
      <c r="U48" s="51"/>
      <c r="V48" s="51">
        <f t="shared" si="18"/>
        <v>3047.2</v>
      </c>
      <c r="W48" s="51"/>
      <c r="X48" s="51">
        <f t="shared" si="18"/>
        <v>3047.2</v>
      </c>
      <c r="Y48" s="51"/>
      <c r="Z48" s="51">
        <f t="shared" si="18"/>
        <v>3047.2</v>
      </c>
      <c r="AA48" s="51"/>
      <c r="AB48" s="51">
        <f>AB49</f>
        <v>3047.2</v>
      </c>
      <c r="AC48" s="51"/>
      <c r="AD48" s="51">
        <f>AD49</f>
        <v>3047.2</v>
      </c>
      <c r="AE48" s="51"/>
      <c r="AF48" s="51">
        <f>AF49</f>
        <v>3047.2</v>
      </c>
      <c r="AG48" s="35">
        <v>21.8</v>
      </c>
      <c r="AH48" s="35">
        <v>3069</v>
      </c>
      <c r="AI48" s="35">
        <v>0</v>
      </c>
      <c r="AJ48" s="35">
        <v>3047.2</v>
      </c>
      <c r="AK48" s="35">
        <v>0</v>
      </c>
      <c r="AL48" s="35">
        <v>3047.2</v>
      </c>
    </row>
    <row r="49" spans="1:38" s="1" customFormat="1" ht="38.25">
      <c r="A49" s="123"/>
      <c r="B49" s="74"/>
      <c r="C49" s="74"/>
      <c r="D49" s="74" t="s">
        <v>58</v>
      </c>
      <c r="E49" s="76" t="s">
        <v>59</v>
      </c>
      <c r="F49" s="53">
        <v>3047.2</v>
      </c>
      <c r="G49" s="53">
        <v>3047.2</v>
      </c>
      <c r="H49" s="53">
        <v>3047.2</v>
      </c>
      <c r="I49" s="51"/>
      <c r="J49" s="51">
        <f>F49+I49</f>
        <v>3047.2</v>
      </c>
      <c r="K49" s="51"/>
      <c r="L49" s="51">
        <f>G49+K49</f>
        <v>3047.2</v>
      </c>
      <c r="M49" s="51"/>
      <c r="N49" s="51">
        <f>H49+M49</f>
        <v>3047.2</v>
      </c>
      <c r="O49" s="51"/>
      <c r="P49" s="51">
        <f>J49+O49</f>
        <v>3047.2</v>
      </c>
      <c r="Q49" s="51"/>
      <c r="R49" s="51">
        <f>L49+Q49</f>
        <v>3047.2</v>
      </c>
      <c r="S49" s="51"/>
      <c r="T49" s="51">
        <f>N49+S49</f>
        <v>3047.2</v>
      </c>
      <c r="U49" s="51"/>
      <c r="V49" s="51">
        <f>P49+U49</f>
        <v>3047.2</v>
      </c>
      <c r="W49" s="51"/>
      <c r="X49" s="51">
        <f>R49+W49</f>
        <v>3047.2</v>
      </c>
      <c r="Y49" s="51"/>
      <c r="Z49" s="51">
        <f>T49+Y49</f>
        <v>3047.2</v>
      </c>
      <c r="AA49" s="51"/>
      <c r="AB49" s="51">
        <f>V49+AA49</f>
        <v>3047.2</v>
      </c>
      <c r="AC49" s="51"/>
      <c r="AD49" s="51">
        <f>X49+AC49</f>
        <v>3047.2</v>
      </c>
      <c r="AE49" s="51"/>
      <c r="AF49" s="51">
        <f>Z49+AE49</f>
        <v>3047.2</v>
      </c>
      <c r="AG49" s="35">
        <v>21.8</v>
      </c>
      <c r="AH49" s="35">
        <v>3069</v>
      </c>
      <c r="AI49" s="35">
        <v>0</v>
      </c>
      <c r="AJ49" s="35">
        <v>3047.2</v>
      </c>
      <c r="AK49" s="35">
        <v>0</v>
      </c>
      <c r="AL49" s="35">
        <v>3047.2</v>
      </c>
    </row>
    <row r="50" spans="1:38" s="6" customFormat="1" ht="25.5">
      <c r="A50" s="123"/>
      <c r="B50" s="74"/>
      <c r="C50" s="68" t="s">
        <v>32</v>
      </c>
      <c r="D50" s="68"/>
      <c r="E50" s="83" t="s">
        <v>33</v>
      </c>
      <c r="F50" s="53">
        <f>F51</f>
        <v>22519.5</v>
      </c>
      <c r="G50" s="53">
        <f>G51</f>
        <v>22519.5</v>
      </c>
      <c r="H50" s="53">
        <f>H51</f>
        <v>22519.5</v>
      </c>
      <c r="I50" s="51"/>
      <c r="J50" s="51">
        <f>J51</f>
        <v>22519.5</v>
      </c>
      <c r="K50" s="51"/>
      <c r="L50" s="51">
        <f>L51</f>
        <v>22519.5</v>
      </c>
      <c r="M50" s="51"/>
      <c r="N50" s="51">
        <f>N51</f>
        <v>22519.5</v>
      </c>
      <c r="O50" s="51"/>
      <c r="P50" s="51">
        <f>P51</f>
        <v>22519.5</v>
      </c>
      <c r="Q50" s="51"/>
      <c r="R50" s="51">
        <f>R51</f>
        <v>22519.5</v>
      </c>
      <c r="S50" s="51"/>
      <c r="T50" s="51">
        <f>T51</f>
        <v>22519.5</v>
      </c>
      <c r="U50" s="51"/>
      <c r="V50" s="51">
        <f>V51</f>
        <v>22519.5</v>
      </c>
      <c r="W50" s="51"/>
      <c r="X50" s="51">
        <f>X51</f>
        <v>22519.5</v>
      </c>
      <c r="Y50" s="51"/>
      <c r="Z50" s="51">
        <f>Z51</f>
        <v>22519.5</v>
      </c>
      <c r="AA50" s="51"/>
      <c r="AB50" s="51">
        <f>AB51</f>
        <v>22519.5</v>
      </c>
      <c r="AC50" s="51"/>
      <c r="AD50" s="51">
        <f>AD51</f>
        <v>22519.5</v>
      </c>
      <c r="AE50" s="51"/>
      <c r="AF50" s="51">
        <f>AF51</f>
        <v>22519.5</v>
      </c>
      <c r="AG50" s="35">
        <v>798.5</v>
      </c>
      <c r="AH50" s="35">
        <v>24055.8</v>
      </c>
      <c r="AI50" s="35">
        <v>0</v>
      </c>
      <c r="AJ50" s="35">
        <v>23114</v>
      </c>
      <c r="AK50" s="35">
        <v>0</v>
      </c>
      <c r="AL50" s="35">
        <v>23114</v>
      </c>
    </row>
    <row r="51" spans="1:38" s="6" customFormat="1" ht="25.5">
      <c r="A51" s="123"/>
      <c r="B51" s="74"/>
      <c r="C51" s="74" t="s">
        <v>145</v>
      </c>
      <c r="D51" s="74"/>
      <c r="E51" s="94" t="s">
        <v>261</v>
      </c>
      <c r="F51" s="53">
        <f>SUM(F52:F52)</f>
        <v>22519.5</v>
      </c>
      <c r="G51" s="53">
        <f>SUM(G52:G52)</f>
        <v>22519.5</v>
      </c>
      <c r="H51" s="53">
        <f>SUM(H52:H52)</f>
        <v>22519.5</v>
      </c>
      <c r="I51" s="51"/>
      <c r="J51" s="51">
        <f>SUM(J52:J52)</f>
        <v>22519.5</v>
      </c>
      <c r="K51" s="51"/>
      <c r="L51" s="51">
        <f>SUM(L52:L52)</f>
        <v>22519.5</v>
      </c>
      <c r="M51" s="51"/>
      <c r="N51" s="51">
        <f>SUM(N52:N52)</f>
        <v>22519.5</v>
      </c>
      <c r="O51" s="51"/>
      <c r="P51" s="51">
        <f>SUM(P52:P52)</f>
        <v>22519.5</v>
      </c>
      <c r="Q51" s="51"/>
      <c r="R51" s="51">
        <f>SUM(R52:R52)</f>
        <v>22519.5</v>
      </c>
      <c r="S51" s="51"/>
      <c r="T51" s="51">
        <f>SUM(T52:T52)</f>
        <v>22519.5</v>
      </c>
      <c r="U51" s="51"/>
      <c r="V51" s="51">
        <f>SUM(V52:V52)</f>
        <v>22519.5</v>
      </c>
      <c r="W51" s="51"/>
      <c r="X51" s="51">
        <f>SUM(X52:X52)</f>
        <v>22519.5</v>
      </c>
      <c r="Y51" s="51"/>
      <c r="Z51" s="51">
        <f>SUM(Z52:Z52)</f>
        <v>22519.5</v>
      </c>
      <c r="AA51" s="51"/>
      <c r="AB51" s="51">
        <f>SUM(AB52:AB52)</f>
        <v>22519.5</v>
      </c>
      <c r="AC51" s="51"/>
      <c r="AD51" s="51">
        <f>SUM(AD52:AD52)</f>
        <v>22519.5</v>
      </c>
      <c r="AE51" s="51"/>
      <c r="AF51" s="51">
        <f>SUM(AF52:AF52)</f>
        <v>22519.5</v>
      </c>
      <c r="AG51" s="35">
        <v>798.5</v>
      </c>
      <c r="AH51" s="35">
        <v>24055.8</v>
      </c>
      <c r="AI51" s="35">
        <v>0</v>
      </c>
      <c r="AJ51" s="35">
        <v>23114</v>
      </c>
      <c r="AK51" s="35">
        <v>0</v>
      </c>
      <c r="AL51" s="35">
        <v>23114</v>
      </c>
    </row>
    <row r="52" spans="1:38" s="6" customFormat="1" ht="78" customHeight="1">
      <c r="A52" s="123"/>
      <c r="B52" s="74"/>
      <c r="C52" s="74"/>
      <c r="D52" s="74" t="s">
        <v>52</v>
      </c>
      <c r="E52" s="78" t="s">
        <v>245</v>
      </c>
      <c r="F52" s="53">
        <v>22519.5</v>
      </c>
      <c r="G52" s="53">
        <v>22519.5</v>
      </c>
      <c r="H52" s="53">
        <v>22519.5</v>
      </c>
      <c r="I52" s="51"/>
      <c r="J52" s="51">
        <f>F52+I52</f>
        <v>22519.5</v>
      </c>
      <c r="K52" s="51"/>
      <c r="L52" s="51">
        <f>G52+K52</f>
        <v>22519.5</v>
      </c>
      <c r="M52" s="51"/>
      <c r="N52" s="51">
        <f>H52+M52</f>
        <v>22519.5</v>
      </c>
      <c r="O52" s="51"/>
      <c r="P52" s="51">
        <f>J52+O52</f>
        <v>22519.5</v>
      </c>
      <c r="Q52" s="51"/>
      <c r="R52" s="51">
        <f>L52+Q52</f>
        <v>22519.5</v>
      </c>
      <c r="S52" s="51"/>
      <c r="T52" s="51">
        <f>N52+S52</f>
        <v>22519.5</v>
      </c>
      <c r="U52" s="51"/>
      <c r="V52" s="51">
        <f>P52+U52</f>
        <v>22519.5</v>
      </c>
      <c r="W52" s="51"/>
      <c r="X52" s="51">
        <f>R52+W52</f>
        <v>22519.5</v>
      </c>
      <c r="Y52" s="51"/>
      <c r="Z52" s="51">
        <f>T52+Y52</f>
        <v>22519.5</v>
      </c>
      <c r="AA52" s="51"/>
      <c r="AB52" s="51">
        <f>V52+AA52</f>
        <v>22519.5</v>
      </c>
      <c r="AC52" s="51"/>
      <c r="AD52" s="51">
        <f>X52+AC52</f>
        <v>22519.5</v>
      </c>
      <c r="AE52" s="51"/>
      <c r="AF52" s="51">
        <f>Z52+AE52</f>
        <v>22519.5</v>
      </c>
      <c r="AG52" s="35">
        <v>798.5</v>
      </c>
      <c r="AH52" s="35">
        <v>23318</v>
      </c>
      <c r="AI52" s="35">
        <v>0</v>
      </c>
      <c r="AJ52" s="35">
        <v>22519.5</v>
      </c>
      <c r="AK52" s="35">
        <v>0</v>
      </c>
      <c r="AL52" s="35">
        <v>22519.5</v>
      </c>
    </row>
    <row r="53" spans="1:38" s="1" customFormat="1" ht="30">
      <c r="A53" s="67" t="s">
        <v>88</v>
      </c>
      <c r="B53" s="68"/>
      <c r="C53" s="68"/>
      <c r="D53" s="68"/>
      <c r="E53" s="69" t="s">
        <v>89</v>
      </c>
      <c r="F53" s="54" t="e">
        <f>F54+#REF!</f>
        <v>#REF!</v>
      </c>
      <c r="G53" s="54" t="e">
        <f>G54+#REF!</f>
        <v>#REF!</v>
      </c>
      <c r="H53" s="54" t="e">
        <f>H54+#REF!</f>
        <v>#REF!</v>
      </c>
      <c r="I53" s="51" t="e">
        <f>I54+#REF!</f>
        <v>#REF!</v>
      </c>
      <c r="J53" s="51" t="e">
        <f>J54+#REF!</f>
        <v>#REF!</v>
      </c>
      <c r="K53" s="54" t="e">
        <f>K54+#REF!</f>
        <v>#REF!</v>
      </c>
      <c r="L53" s="51" t="e">
        <f>L54+#REF!</f>
        <v>#REF!</v>
      </c>
      <c r="M53" s="51" t="e">
        <f>M54+#REF!</f>
        <v>#REF!</v>
      </c>
      <c r="N53" s="51" t="e">
        <f>N54+#REF!</f>
        <v>#REF!</v>
      </c>
      <c r="O53" s="51" t="e">
        <f>O54+#REF!</f>
        <v>#REF!</v>
      </c>
      <c r="P53" s="51" t="e">
        <f>P54+#REF!</f>
        <v>#REF!</v>
      </c>
      <c r="Q53" s="51" t="e">
        <f>Q54+#REF!</f>
        <v>#REF!</v>
      </c>
      <c r="R53" s="51" t="e">
        <f>R54+#REF!</f>
        <v>#REF!</v>
      </c>
      <c r="S53" s="51" t="e">
        <f>S54+#REF!</f>
        <v>#REF!</v>
      </c>
      <c r="T53" s="51" t="e">
        <f>T54+#REF!</f>
        <v>#REF!</v>
      </c>
      <c r="U53" s="93" t="e">
        <f>U54+#REF!</f>
        <v>#REF!</v>
      </c>
      <c r="V53" s="51" t="e">
        <f>V54+#REF!</f>
        <v>#REF!</v>
      </c>
      <c r="W53" s="93" t="e">
        <f>W54+#REF!</f>
        <v>#REF!</v>
      </c>
      <c r="X53" s="51" t="e">
        <f>X54+#REF!</f>
        <v>#REF!</v>
      </c>
      <c r="Y53" s="93" t="e">
        <f>Y54+#REF!</f>
        <v>#REF!</v>
      </c>
      <c r="Z53" s="51" t="e">
        <f>Z54+#REF!</f>
        <v>#REF!</v>
      </c>
      <c r="AA53" s="93"/>
      <c r="AB53" s="51" t="e">
        <f>AB54+#REF!</f>
        <v>#REF!</v>
      </c>
      <c r="AC53" s="93"/>
      <c r="AD53" s="51" t="e">
        <f>AD54+#REF!</f>
        <v>#REF!</v>
      </c>
      <c r="AE53" s="93"/>
      <c r="AF53" s="51" t="e">
        <f>AF54+#REF!</f>
        <v>#REF!</v>
      </c>
      <c r="AG53" s="38">
        <v>-1258.1999999999998</v>
      </c>
      <c r="AH53" s="38">
        <v>139093.70000000004</v>
      </c>
      <c r="AI53" s="38">
        <v>16903.399999999998</v>
      </c>
      <c r="AJ53" s="38">
        <v>135531.30000000002</v>
      </c>
      <c r="AK53" s="38">
        <v>1269.1</v>
      </c>
      <c r="AL53" s="38">
        <v>120950.1</v>
      </c>
    </row>
    <row r="54" spans="1:38" s="1" customFormat="1" ht="15">
      <c r="A54" s="70"/>
      <c r="B54" s="74" t="s">
        <v>103</v>
      </c>
      <c r="C54" s="109"/>
      <c r="D54" s="109"/>
      <c r="E54" s="75" t="s">
        <v>104</v>
      </c>
      <c r="F54" s="31" t="e">
        <f aca="true" t="shared" si="19" ref="F54:Z54">F55+F59+F63</f>
        <v>#REF!</v>
      </c>
      <c r="G54" s="31" t="e">
        <f t="shared" si="19"/>
        <v>#REF!</v>
      </c>
      <c r="H54" s="31" t="e">
        <f t="shared" si="19"/>
        <v>#REF!</v>
      </c>
      <c r="I54" s="51" t="e">
        <f t="shared" si="19"/>
        <v>#REF!</v>
      </c>
      <c r="J54" s="51" t="e">
        <f t="shared" si="19"/>
        <v>#REF!</v>
      </c>
      <c r="K54" s="54" t="e">
        <f t="shared" si="19"/>
        <v>#REF!</v>
      </c>
      <c r="L54" s="51" t="e">
        <f t="shared" si="19"/>
        <v>#REF!</v>
      </c>
      <c r="M54" s="51" t="e">
        <f t="shared" si="19"/>
        <v>#REF!</v>
      </c>
      <c r="N54" s="51" t="e">
        <f t="shared" si="19"/>
        <v>#REF!</v>
      </c>
      <c r="O54" s="51">
        <f t="shared" si="19"/>
        <v>0</v>
      </c>
      <c r="P54" s="51" t="e">
        <f t="shared" si="19"/>
        <v>#REF!</v>
      </c>
      <c r="Q54" s="51">
        <f t="shared" si="19"/>
        <v>20000</v>
      </c>
      <c r="R54" s="51" t="e">
        <f t="shared" si="19"/>
        <v>#REF!</v>
      </c>
      <c r="S54" s="51">
        <f t="shared" si="19"/>
        <v>20000</v>
      </c>
      <c r="T54" s="51" t="e">
        <f t="shared" si="19"/>
        <v>#REF!</v>
      </c>
      <c r="U54" s="93">
        <f t="shared" si="19"/>
        <v>-4313.9</v>
      </c>
      <c r="V54" s="51" t="e">
        <f t="shared" si="19"/>
        <v>#REF!</v>
      </c>
      <c r="W54" s="93">
        <f t="shared" si="19"/>
        <v>-20330.9</v>
      </c>
      <c r="X54" s="51" t="e">
        <f t="shared" si="19"/>
        <v>#REF!</v>
      </c>
      <c r="Y54" s="93">
        <f t="shared" si="19"/>
        <v>-33517.9</v>
      </c>
      <c r="Z54" s="51" t="e">
        <f t="shared" si="19"/>
        <v>#REF!</v>
      </c>
      <c r="AA54" s="93"/>
      <c r="AB54" s="51" t="e">
        <f>AB55+AB59+AB63</f>
        <v>#REF!</v>
      </c>
      <c r="AC54" s="93"/>
      <c r="AD54" s="51" t="e">
        <f>AD55+AD59+AD63</f>
        <v>#REF!</v>
      </c>
      <c r="AE54" s="93"/>
      <c r="AF54" s="51" t="e">
        <f>AF55+AF59+AF63</f>
        <v>#REF!</v>
      </c>
      <c r="AG54" s="38">
        <v>-2276.2999999999997</v>
      </c>
      <c r="AH54" s="35">
        <v>138075.60000000003</v>
      </c>
      <c r="AI54" s="35">
        <v>13500.3</v>
      </c>
      <c r="AJ54" s="35">
        <v>132128.2</v>
      </c>
      <c r="AK54" s="35">
        <v>1269.1</v>
      </c>
      <c r="AL54" s="35">
        <v>120950.1</v>
      </c>
    </row>
    <row r="55" spans="1:38" s="1" customFormat="1" ht="51">
      <c r="A55" s="70"/>
      <c r="B55" s="68" t="s">
        <v>108</v>
      </c>
      <c r="C55" s="68"/>
      <c r="D55" s="109"/>
      <c r="E55" s="103" t="s">
        <v>76</v>
      </c>
      <c r="F55" s="31" t="e">
        <f aca="true" t="shared" si="20" ref="F55:H56">F56</f>
        <v>#REF!</v>
      </c>
      <c r="G55" s="31" t="e">
        <f t="shared" si="20"/>
        <v>#REF!</v>
      </c>
      <c r="H55" s="31" t="e">
        <f t="shared" si="20"/>
        <v>#REF!</v>
      </c>
      <c r="I55" s="54" t="e">
        <f aca="true" t="shared" si="21" ref="I55:X56">I56</f>
        <v>#REF!</v>
      </c>
      <c r="J55" s="51" t="e">
        <f t="shared" si="21"/>
        <v>#REF!</v>
      </c>
      <c r="K55" s="54" t="e">
        <f t="shared" si="21"/>
        <v>#REF!</v>
      </c>
      <c r="L55" s="51" t="e">
        <f t="shared" si="21"/>
        <v>#REF!</v>
      </c>
      <c r="M55" s="51" t="e">
        <f t="shared" si="21"/>
        <v>#REF!</v>
      </c>
      <c r="N55" s="51" t="e">
        <f t="shared" si="21"/>
        <v>#REF!</v>
      </c>
      <c r="O55" s="54"/>
      <c r="P55" s="51" t="e">
        <f t="shared" si="21"/>
        <v>#REF!</v>
      </c>
      <c r="Q55" s="54"/>
      <c r="R55" s="51" t="e">
        <f t="shared" si="21"/>
        <v>#REF!</v>
      </c>
      <c r="S55" s="51"/>
      <c r="T55" s="51" t="e">
        <f t="shared" si="21"/>
        <v>#REF!</v>
      </c>
      <c r="U55" s="54"/>
      <c r="V55" s="51" t="e">
        <f t="shared" si="21"/>
        <v>#REF!</v>
      </c>
      <c r="W55" s="54"/>
      <c r="X55" s="51" t="e">
        <f t="shared" si="21"/>
        <v>#REF!</v>
      </c>
      <c r="Y55" s="51"/>
      <c r="Z55" s="51" t="e">
        <f>Z56</f>
        <v>#REF!</v>
      </c>
      <c r="AA55" s="54"/>
      <c r="AB55" s="51" t="e">
        <f>AB56</f>
        <v>#REF!</v>
      </c>
      <c r="AC55" s="54"/>
      <c r="AD55" s="51" t="e">
        <f>AD56</f>
        <v>#REF!</v>
      </c>
      <c r="AE55" s="51"/>
      <c r="AF55" s="51" t="e">
        <f>AF56</f>
        <v>#REF!</v>
      </c>
      <c r="AG55" s="35">
        <v>612.9000000000001</v>
      </c>
      <c r="AH55" s="35">
        <v>31256.500000000007</v>
      </c>
      <c r="AI55" s="35">
        <v>0</v>
      </c>
      <c r="AJ55" s="35">
        <v>31272.700000000004</v>
      </c>
      <c r="AK55" s="35">
        <v>0</v>
      </c>
      <c r="AL55" s="35">
        <v>31272.700000000004</v>
      </c>
    </row>
    <row r="56" spans="1:38" s="6" customFormat="1" ht="25.5">
      <c r="A56" s="70"/>
      <c r="B56" s="68"/>
      <c r="C56" s="74" t="s">
        <v>183</v>
      </c>
      <c r="D56" s="68"/>
      <c r="E56" s="96" t="s">
        <v>184</v>
      </c>
      <c r="F56" s="31" t="e">
        <f t="shared" si="20"/>
        <v>#REF!</v>
      </c>
      <c r="G56" s="31" t="e">
        <f t="shared" si="20"/>
        <v>#REF!</v>
      </c>
      <c r="H56" s="31" t="e">
        <f t="shared" si="20"/>
        <v>#REF!</v>
      </c>
      <c r="I56" s="54" t="e">
        <f t="shared" si="21"/>
        <v>#REF!</v>
      </c>
      <c r="J56" s="51" t="e">
        <f t="shared" si="21"/>
        <v>#REF!</v>
      </c>
      <c r="K56" s="51" t="e">
        <f t="shared" si="21"/>
        <v>#REF!</v>
      </c>
      <c r="L56" s="51" t="e">
        <f t="shared" si="21"/>
        <v>#REF!</v>
      </c>
      <c r="M56" s="51" t="e">
        <f t="shared" si="21"/>
        <v>#REF!</v>
      </c>
      <c r="N56" s="51" t="e">
        <f t="shared" si="21"/>
        <v>#REF!</v>
      </c>
      <c r="O56" s="54"/>
      <c r="P56" s="51" t="e">
        <f t="shared" si="21"/>
        <v>#REF!</v>
      </c>
      <c r="Q56" s="51"/>
      <c r="R56" s="51" t="e">
        <f t="shared" si="21"/>
        <v>#REF!</v>
      </c>
      <c r="S56" s="51"/>
      <c r="T56" s="51" t="e">
        <f t="shared" si="21"/>
        <v>#REF!</v>
      </c>
      <c r="U56" s="54"/>
      <c r="V56" s="51" t="e">
        <f>V57</f>
        <v>#REF!</v>
      </c>
      <c r="W56" s="51"/>
      <c r="X56" s="51" t="e">
        <f>X57</f>
        <v>#REF!</v>
      </c>
      <c r="Y56" s="51"/>
      <c r="Z56" s="51" t="e">
        <f>Z57</f>
        <v>#REF!</v>
      </c>
      <c r="AA56" s="54"/>
      <c r="AB56" s="51" t="e">
        <f>AB57</f>
        <v>#REF!</v>
      </c>
      <c r="AC56" s="51"/>
      <c r="AD56" s="51" t="e">
        <f>AD57</f>
        <v>#REF!</v>
      </c>
      <c r="AE56" s="51"/>
      <c r="AF56" s="51" t="e">
        <f>AF57</f>
        <v>#REF!</v>
      </c>
      <c r="AG56" s="35">
        <v>612.9000000000001</v>
      </c>
      <c r="AH56" s="35">
        <v>31256.500000000007</v>
      </c>
      <c r="AI56" s="35">
        <v>0</v>
      </c>
      <c r="AJ56" s="35">
        <v>31272.700000000004</v>
      </c>
      <c r="AK56" s="35">
        <v>0</v>
      </c>
      <c r="AL56" s="35">
        <v>31272.700000000004</v>
      </c>
    </row>
    <row r="57" spans="1:38" s="1" customFormat="1" ht="25.5">
      <c r="A57" s="70"/>
      <c r="B57" s="68"/>
      <c r="C57" s="68" t="s">
        <v>169</v>
      </c>
      <c r="D57" s="71"/>
      <c r="E57" s="126" t="s">
        <v>261</v>
      </c>
      <c r="F57" s="53" t="e">
        <f>F58+#REF!+#REF!</f>
        <v>#REF!</v>
      </c>
      <c r="G57" s="53" t="e">
        <f>G58+#REF!+#REF!</f>
        <v>#REF!</v>
      </c>
      <c r="H57" s="53" t="e">
        <f>H58+#REF!+#REF!</f>
        <v>#REF!</v>
      </c>
      <c r="I57" s="54" t="e">
        <f>I58+#REF!+#REF!</f>
        <v>#REF!</v>
      </c>
      <c r="J57" s="51" t="e">
        <f>J58+#REF!+#REF!</f>
        <v>#REF!</v>
      </c>
      <c r="K57" s="51" t="e">
        <f>K58+#REF!+#REF!</f>
        <v>#REF!</v>
      </c>
      <c r="L57" s="51" t="e">
        <f>L58+#REF!+#REF!</f>
        <v>#REF!</v>
      </c>
      <c r="M57" s="51" t="e">
        <f>M58+#REF!+#REF!</f>
        <v>#REF!</v>
      </c>
      <c r="N57" s="51" t="e">
        <f>N58+#REF!+#REF!</f>
        <v>#REF!</v>
      </c>
      <c r="O57" s="54"/>
      <c r="P57" s="51" t="e">
        <f>P58+#REF!+#REF!</f>
        <v>#REF!</v>
      </c>
      <c r="Q57" s="51"/>
      <c r="R57" s="51" t="e">
        <f>R58+#REF!+#REF!</f>
        <v>#REF!</v>
      </c>
      <c r="S57" s="51"/>
      <c r="T57" s="51" t="e">
        <f>T58+#REF!+#REF!</f>
        <v>#REF!</v>
      </c>
      <c r="U57" s="54"/>
      <c r="V57" s="51" t="e">
        <f>V58+#REF!+#REF!</f>
        <v>#REF!</v>
      </c>
      <c r="W57" s="51"/>
      <c r="X57" s="51" t="e">
        <f>X58+#REF!+#REF!</f>
        <v>#REF!</v>
      </c>
      <c r="Y57" s="51"/>
      <c r="Z57" s="51" t="e">
        <f>Z58+#REF!+#REF!</f>
        <v>#REF!</v>
      </c>
      <c r="AA57" s="54"/>
      <c r="AB57" s="51" t="e">
        <f>AB58+#REF!+#REF!</f>
        <v>#REF!</v>
      </c>
      <c r="AC57" s="51"/>
      <c r="AD57" s="51" t="e">
        <f>AD58+#REF!+#REF!</f>
        <v>#REF!</v>
      </c>
      <c r="AE57" s="51"/>
      <c r="AF57" s="51" t="e">
        <f>AF58+#REF!+#REF!</f>
        <v>#REF!</v>
      </c>
      <c r="AG57" s="35">
        <v>612.9000000000001</v>
      </c>
      <c r="AH57" s="35">
        <v>31256.500000000007</v>
      </c>
      <c r="AI57" s="35">
        <v>0</v>
      </c>
      <c r="AJ57" s="35">
        <v>31272.700000000004</v>
      </c>
      <c r="AK57" s="35">
        <v>0</v>
      </c>
      <c r="AL57" s="35">
        <v>31272.700000000004</v>
      </c>
    </row>
    <row r="58" spans="1:38" s="1" customFormat="1" ht="78" customHeight="1">
      <c r="A58" s="70"/>
      <c r="B58" s="68"/>
      <c r="C58" s="68"/>
      <c r="D58" s="85" t="s">
        <v>52</v>
      </c>
      <c r="E58" s="78" t="s">
        <v>245</v>
      </c>
      <c r="F58" s="53">
        <f>22950.5+27.9+376.4+0.3+6931.1</f>
        <v>30286.200000000004</v>
      </c>
      <c r="G58" s="53">
        <f>22950.5+27.9+376.4+0.3+6931.1</f>
        <v>30286.200000000004</v>
      </c>
      <c r="H58" s="53">
        <f>22950.5+27.9+376.4+0.3+6931.1</f>
        <v>30286.200000000004</v>
      </c>
      <c r="I58" s="54">
        <v>-678.6</v>
      </c>
      <c r="J58" s="51">
        <f>F58+I58</f>
        <v>29607.600000000006</v>
      </c>
      <c r="K58" s="51">
        <v>0</v>
      </c>
      <c r="L58" s="51">
        <f>G58+K58</f>
        <v>30286.200000000004</v>
      </c>
      <c r="M58" s="51">
        <v>0</v>
      </c>
      <c r="N58" s="51">
        <f>H58+M58</f>
        <v>30286.200000000004</v>
      </c>
      <c r="O58" s="54"/>
      <c r="P58" s="51">
        <f>J58+O58</f>
        <v>29607.600000000006</v>
      </c>
      <c r="Q58" s="51"/>
      <c r="R58" s="51">
        <f>L58+Q58</f>
        <v>30286.200000000004</v>
      </c>
      <c r="S58" s="51"/>
      <c r="T58" s="51">
        <f>N58+S58</f>
        <v>30286.200000000004</v>
      </c>
      <c r="U58" s="54"/>
      <c r="V58" s="51">
        <f>P58+U58</f>
        <v>29607.600000000006</v>
      </c>
      <c r="W58" s="51"/>
      <c r="X58" s="51">
        <f>R58+W58</f>
        <v>30286.200000000004</v>
      </c>
      <c r="Y58" s="51"/>
      <c r="Z58" s="51">
        <f>T58+Y58</f>
        <v>30286.200000000004</v>
      </c>
      <c r="AA58" s="54"/>
      <c r="AB58" s="51">
        <f>V58+AA58</f>
        <v>29607.600000000006</v>
      </c>
      <c r="AC58" s="51"/>
      <c r="AD58" s="51">
        <f>X58+AC58</f>
        <v>30286.200000000004</v>
      </c>
      <c r="AE58" s="51"/>
      <c r="AF58" s="51">
        <f>Z58+AE58</f>
        <v>30286.200000000004</v>
      </c>
      <c r="AG58" s="38">
        <v>612.9000000000001</v>
      </c>
      <c r="AH58" s="35">
        <v>30220.500000000007</v>
      </c>
      <c r="AI58" s="35">
        <v>0</v>
      </c>
      <c r="AJ58" s="35">
        <v>30286.200000000004</v>
      </c>
      <c r="AK58" s="35">
        <v>0</v>
      </c>
      <c r="AL58" s="35">
        <v>30286.200000000004</v>
      </c>
    </row>
    <row r="59" spans="1:38" s="1" customFormat="1" ht="15">
      <c r="A59" s="70"/>
      <c r="B59" s="68" t="s">
        <v>79</v>
      </c>
      <c r="C59" s="68"/>
      <c r="D59" s="106"/>
      <c r="E59" s="103" t="s">
        <v>109</v>
      </c>
      <c r="F59" s="31">
        <f aca="true" t="shared" si="22" ref="F59:T61">F60</f>
        <v>10114.2</v>
      </c>
      <c r="G59" s="31">
        <f t="shared" si="22"/>
        <v>10321.9</v>
      </c>
      <c r="H59" s="31">
        <f t="shared" si="22"/>
        <v>11073.1</v>
      </c>
      <c r="I59" s="51">
        <f t="shared" si="22"/>
        <v>19774</v>
      </c>
      <c r="J59" s="51">
        <f t="shared" si="22"/>
        <v>29888.2</v>
      </c>
      <c r="K59" s="54">
        <f t="shared" si="22"/>
        <v>-6454.1</v>
      </c>
      <c r="L59" s="51">
        <f t="shared" si="22"/>
        <v>3867.7999999999993</v>
      </c>
      <c r="M59" s="51">
        <f t="shared" si="22"/>
        <v>7444.8</v>
      </c>
      <c r="N59" s="51">
        <f t="shared" si="22"/>
        <v>18517.9</v>
      </c>
      <c r="O59" s="51">
        <f t="shared" si="22"/>
        <v>0</v>
      </c>
      <c r="P59" s="51">
        <f t="shared" si="22"/>
        <v>29888.2</v>
      </c>
      <c r="Q59" s="51">
        <f t="shared" si="22"/>
        <v>20000</v>
      </c>
      <c r="R59" s="51">
        <f t="shared" si="22"/>
        <v>23867.8</v>
      </c>
      <c r="S59" s="51">
        <f t="shared" si="22"/>
        <v>20000</v>
      </c>
      <c r="T59" s="51">
        <f t="shared" si="22"/>
        <v>38517.9</v>
      </c>
      <c r="U59" s="93">
        <f aca="true" t="shared" si="23" ref="U59:AF61">U60</f>
        <v>-4313.9</v>
      </c>
      <c r="V59" s="51">
        <f t="shared" si="23"/>
        <v>25574.300000000003</v>
      </c>
      <c r="W59" s="93">
        <f t="shared" si="23"/>
        <v>-20330.9</v>
      </c>
      <c r="X59" s="51">
        <f t="shared" si="23"/>
        <v>3536.899999999998</v>
      </c>
      <c r="Y59" s="93">
        <f t="shared" si="23"/>
        <v>-33517.9</v>
      </c>
      <c r="Z59" s="51">
        <f t="shared" si="23"/>
        <v>5000</v>
      </c>
      <c r="AA59" s="93"/>
      <c r="AB59" s="51">
        <f t="shared" si="23"/>
        <v>25574.300000000003</v>
      </c>
      <c r="AC59" s="93"/>
      <c r="AD59" s="51">
        <f t="shared" si="23"/>
        <v>3536.899999999998</v>
      </c>
      <c r="AE59" s="93"/>
      <c r="AF59" s="51">
        <f t="shared" si="23"/>
        <v>5000</v>
      </c>
      <c r="AG59" s="38">
        <v>-3361.8999999999996</v>
      </c>
      <c r="AH59" s="35">
        <v>22212.4</v>
      </c>
      <c r="AI59" s="35">
        <v>13451.699999999999</v>
      </c>
      <c r="AJ59" s="35">
        <v>16988.6</v>
      </c>
      <c r="AK59" s="35">
        <v>1220.5</v>
      </c>
      <c r="AL59" s="35">
        <v>6220.5</v>
      </c>
    </row>
    <row r="60" spans="1:38" s="1" customFormat="1" ht="25.5">
      <c r="A60" s="70"/>
      <c r="B60" s="68"/>
      <c r="C60" s="74" t="s">
        <v>183</v>
      </c>
      <c r="D60" s="68"/>
      <c r="E60" s="96" t="s">
        <v>184</v>
      </c>
      <c r="F60" s="31">
        <f>F61</f>
        <v>10114.2</v>
      </c>
      <c r="G60" s="31">
        <f>G61</f>
        <v>10321.9</v>
      </c>
      <c r="H60" s="31">
        <f>H61</f>
        <v>11073.1</v>
      </c>
      <c r="I60" s="66">
        <f t="shared" si="22"/>
        <v>19774</v>
      </c>
      <c r="J60" s="51">
        <f t="shared" si="22"/>
        <v>29888.2</v>
      </c>
      <c r="K60" s="54">
        <f t="shared" si="22"/>
        <v>-6454.1</v>
      </c>
      <c r="L60" s="51">
        <f t="shared" si="22"/>
        <v>3867.7999999999993</v>
      </c>
      <c r="M60" s="51">
        <f t="shared" si="22"/>
        <v>7444.8</v>
      </c>
      <c r="N60" s="51">
        <f t="shared" si="22"/>
        <v>18517.9</v>
      </c>
      <c r="O60" s="51">
        <f t="shared" si="22"/>
        <v>0</v>
      </c>
      <c r="P60" s="51">
        <f t="shared" si="22"/>
        <v>29888.2</v>
      </c>
      <c r="Q60" s="51">
        <f t="shared" si="22"/>
        <v>20000</v>
      </c>
      <c r="R60" s="51">
        <f t="shared" si="22"/>
        <v>23867.8</v>
      </c>
      <c r="S60" s="51">
        <f t="shared" si="22"/>
        <v>20000</v>
      </c>
      <c r="T60" s="51">
        <f t="shared" si="22"/>
        <v>38517.9</v>
      </c>
      <c r="U60" s="93">
        <f t="shared" si="23"/>
        <v>-4313.9</v>
      </c>
      <c r="V60" s="51">
        <f t="shared" si="23"/>
        <v>25574.300000000003</v>
      </c>
      <c r="W60" s="93">
        <f t="shared" si="23"/>
        <v>-20330.9</v>
      </c>
      <c r="X60" s="51">
        <f t="shared" si="23"/>
        <v>3536.899999999998</v>
      </c>
      <c r="Y60" s="93">
        <f t="shared" si="23"/>
        <v>-33517.9</v>
      </c>
      <c r="Z60" s="51">
        <f t="shared" si="23"/>
        <v>5000</v>
      </c>
      <c r="AA60" s="93"/>
      <c r="AB60" s="51">
        <f t="shared" si="23"/>
        <v>25574.300000000003</v>
      </c>
      <c r="AC60" s="93"/>
      <c r="AD60" s="51">
        <f t="shared" si="23"/>
        <v>3536.899999999998</v>
      </c>
      <c r="AE60" s="93"/>
      <c r="AF60" s="51">
        <f t="shared" si="23"/>
        <v>5000</v>
      </c>
      <c r="AG60" s="38">
        <v>-3361.8999999999996</v>
      </c>
      <c r="AH60" s="35">
        <v>22212.4</v>
      </c>
      <c r="AI60" s="35">
        <v>13451.699999999999</v>
      </c>
      <c r="AJ60" s="35">
        <v>16988.6</v>
      </c>
      <c r="AK60" s="35">
        <v>1220.5</v>
      </c>
      <c r="AL60" s="35">
        <v>6220.5</v>
      </c>
    </row>
    <row r="61" spans="1:38" s="6" customFormat="1" ht="25.5">
      <c r="A61" s="70"/>
      <c r="B61" s="68"/>
      <c r="C61" s="68" t="s">
        <v>0</v>
      </c>
      <c r="D61" s="85"/>
      <c r="E61" s="103" t="s">
        <v>77</v>
      </c>
      <c r="F61" s="31">
        <f t="shared" si="22"/>
        <v>10114.2</v>
      </c>
      <c r="G61" s="31">
        <f t="shared" si="22"/>
        <v>10321.9</v>
      </c>
      <c r="H61" s="31">
        <f t="shared" si="22"/>
        <v>11073.1</v>
      </c>
      <c r="I61" s="66">
        <f t="shared" si="22"/>
        <v>19774</v>
      </c>
      <c r="J61" s="51">
        <f t="shared" si="22"/>
        <v>29888.2</v>
      </c>
      <c r="K61" s="54">
        <f t="shared" si="22"/>
        <v>-6454.1</v>
      </c>
      <c r="L61" s="51">
        <f t="shared" si="22"/>
        <v>3867.7999999999993</v>
      </c>
      <c r="M61" s="51">
        <f t="shared" si="22"/>
        <v>7444.8</v>
      </c>
      <c r="N61" s="51">
        <f t="shared" si="22"/>
        <v>18517.9</v>
      </c>
      <c r="O61" s="51">
        <f t="shared" si="22"/>
        <v>0</v>
      </c>
      <c r="P61" s="51">
        <f t="shared" si="22"/>
        <v>29888.2</v>
      </c>
      <c r="Q61" s="51">
        <f t="shared" si="22"/>
        <v>20000</v>
      </c>
      <c r="R61" s="51">
        <f t="shared" si="22"/>
        <v>23867.8</v>
      </c>
      <c r="S61" s="51">
        <f t="shared" si="22"/>
        <v>20000</v>
      </c>
      <c r="T61" s="51">
        <f t="shared" si="22"/>
        <v>38517.9</v>
      </c>
      <c r="U61" s="93">
        <f t="shared" si="23"/>
        <v>-4313.9</v>
      </c>
      <c r="V61" s="51">
        <f t="shared" si="23"/>
        <v>25574.300000000003</v>
      </c>
      <c r="W61" s="93">
        <f t="shared" si="23"/>
        <v>-20330.9</v>
      </c>
      <c r="X61" s="51">
        <f t="shared" si="23"/>
        <v>3536.899999999998</v>
      </c>
      <c r="Y61" s="93">
        <f t="shared" si="23"/>
        <v>-33517.9</v>
      </c>
      <c r="Z61" s="51">
        <f t="shared" si="23"/>
        <v>5000</v>
      </c>
      <c r="AA61" s="93"/>
      <c r="AB61" s="51">
        <f t="shared" si="23"/>
        <v>25574.300000000003</v>
      </c>
      <c r="AC61" s="93"/>
      <c r="AD61" s="51">
        <f t="shared" si="23"/>
        <v>3536.899999999998</v>
      </c>
      <c r="AE61" s="93"/>
      <c r="AF61" s="51">
        <f t="shared" si="23"/>
        <v>5000</v>
      </c>
      <c r="AG61" s="38">
        <v>-3361.8999999999996</v>
      </c>
      <c r="AH61" s="35">
        <v>22212.4</v>
      </c>
      <c r="AI61" s="35">
        <v>13451.699999999999</v>
      </c>
      <c r="AJ61" s="35">
        <v>16988.6</v>
      </c>
      <c r="AK61" s="35">
        <v>1220.5</v>
      </c>
      <c r="AL61" s="35">
        <v>6220.5</v>
      </c>
    </row>
    <row r="62" spans="1:38" s="6" customFormat="1" ht="15">
      <c r="A62" s="70"/>
      <c r="B62" s="68"/>
      <c r="C62" s="98"/>
      <c r="D62" s="85" t="s">
        <v>54</v>
      </c>
      <c r="E62" s="78" t="s">
        <v>55</v>
      </c>
      <c r="F62" s="31">
        <f>10000+114.2</f>
        <v>10114.2</v>
      </c>
      <c r="G62" s="31">
        <f>10000+321.9</f>
        <v>10321.9</v>
      </c>
      <c r="H62" s="31">
        <f>10000+1073.1</f>
        <v>11073.1</v>
      </c>
      <c r="I62" s="66">
        <f>19671+103</f>
        <v>19774</v>
      </c>
      <c r="J62" s="51">
        <f>F62+I62</f>
        <v>29888.2</v>
      </c>
      <c r="K62" s="54">
        <v>-6454.1</v>
      </c>
      <c r="L62" s="51">
        <f>G62+K62</f>
        <v>3867.7999999999993</v>
      </c>
      <c r="M62" s="51">
        <v>7444.8</v>
      </c>
      <c r="N62" s="51">
        <f>H62+M62</f>
        <v>18517.9</v>
      </c>
      <c r="O62" s="51">
        <v>0</v>
      </c>
      <c r="P62" s="51">
        <f>J62+O62</f>
        <v>29888.2</v>
      </c>
      <c r="Q62" s="54">
        <f>10000+10000</f>
        <v>20000</v>
      </c>
      <c r="R62" s="51">
        <f>L62+Q62</f>
        <v>23867.8</v>
      </c>
      <c r="S62" s="51">
        <f>10000+10000</f>
        <v>20000</v>
      </c>
      <c r="T62" s="51">
        <f>N62+S62</f>
        <v>38517.9</v>
      </c>
      <c r="U62" s="93">
        <f>-152.2-4161.7</f>
        <v>-4313.9</v>
      </c>
      <c r="V62" s="51">
        <f>P62+U62</f>
        <v>25574.300000000003</v>
      </c>
      <c r="W62" s="54">
        <v>-20330.9</v>
      </c>
      <c r="X62" s="51">
        <f>R62+W62</f>
        <v>3536.899999999998</v>
      </c>
      <c r="Y62" s="93">
        <v>-33517.9</v>
      </c>
      <c r="Z62" s="51">
        <f>T62+Y62</f>
        <v>5000</v>
      </c>
      <c r="AA62" s="93"/>
      <c r="AB62" s="51">
        <f>V62+AA62</f>
        <v>25574.300000000003</v>
      </c>
      <c r="AC62" s="54"/>
      <c r="AD62" s="51">
        <f>X62+AC62</f>
        <v>3536.899999999998</v>
      </c>
      <c r="AE62" s="93"/>
      <c r="AF62" s="51">
        <f>Z62+AE62</f>
        <v>5000</v>
      </c>
      <c r="AG62" s="79">
        <v>-3361.8999999999996</v>
      </c>
      <c r="AH62" s="35">
        <v>22212.4</v>
      </c>
      <c r="AI62" s="38">
        <v>13451.699999999999</v>
      </c>
      <c r="AJ62" s="35">
        <v>16988.6</v>
      </c>
      <c r="AK62" s="79">
        <v>1220.5</v>
      </c>
      <c r="AL62" s="35">
        <v>6220.5</v>
      </c>
    </row>
    <row r="63" spans="1:38" s="1" customFormat="1" ht="15">
      <c r="A63" s="70"/>
      <c r="B63" s="68" t="s">
        <v>81</v>
      </c>
      <c r="C63" s="68"/>
      <c r="D63" s="106"/>
      <c r="E63" s="103" t="s">
        <v>110</v>
      </c>
      <c r="F63" s="31" t="e">
        <f>F64+#REF!</f>
        <v>#REF!</v>
      </c>
      <c r="G63" s="31" t="e">
        <f>G64+#REF!</f>
        <v>#REF!</v>
      </c>
      <c r="H63" s="31" t="e">
        <f>H64+#REF!</f>
        <v>#REF!</v>
      </c>
      <c r="I63" s="66"/>
      <c r="J63" s="51" t="e">
        <f>J64+#REF!</f>
        <v>#REF!</v>
      </c>
      <c r="K63" s="54"/>
      <c r="L63" s="51" t="e">
        <f>L64+#REF!</f>
        <v>#REF!</v>
      </c>
      <c r="M63" s="51"/>
      <c r="N63" s="51" t="e">
        <f>N64+#REF!</f>
        <v>#REF!</v>
      </c>
      <c r="O63" s="51"/>
      <c r="P63" s="51" t="e">
        <f>P64+#REF!</f>
        <v>#REF!</v>
      </c>
      <c r="Q63" s="54"/>
      <c r="R63" s="51" t="e">
        <f>R64+#REF!</f>
        <v>#REF!</v>
      </c>
      <c r="S63" s="51"/>
      <c r="T63" s="51" t="e">
        <f>T64+#REF!</f>
        <v>#REF!</v>
      </c>
      <c r="U63" s="51"/>
      <c r="V63" s="51" t="e">
        <f>V64+#REF!</f>
        <v>#REF!</v>
      </c>
      <c r="W63" s="54"/>
      <c r="X63" s="51" t="e">
        <f>X64+#REF!</f>
        <v>#REF!</v>
      </c>
      <c r="Y63" s="51"/>
      <c r="Z63" s="51" t="e">
        <f>Z64+#REF!</f>
        <v>#REF!</v>
      </c>
      <c r="AA63" s="51"/>
      <c r="AB63" s="51" t="e">
        <f>AB64+#REF!</f>
        <v>#REF!</v>
      </c>
      <c r="AC63" s="54"/>
      <c r="AD63" s="51" t="e">
        <f>AD64+#REF!</f>
        <v>#REF!</v>
      </c>
      <c r="AE63" s="51"/>
      <c r="AF63" s="51" t="e">
        <f>AF64+#REF!</f>
        <v>#REF!</v>
      </c>
      <c r="AG63" s="35">
        <v>472.7</v>
      </c>
      <c r="AH63" s="35">
        <v>84606.70000000001</v>
      </c>
      <c r="AI63" s="35">
        <v>48.6</v>
      </c>
      <c r="AJ63" s="35">
        <v>83866.9</v>
      </c>
      <c r="AK63" s="35">
        <v>48.6</v>
      </c>
      <c r="AL63" s="35">
        <v>83456.9</v>
      </c>
    </row>
    <row r="64" spans="1:38" s="1" customFormat="1" ht="25.5">
      <c r="A64" s="70"/>
      <c r="B64" s="68"/>
      <c r="C64" s="74" t="s">
        <v>183</v>
      </c>
      <c r="D64" s="68"/>
      <c r="E64" s="96" t="s">
        <v>184</v>
      </c>
      <c r="F64" s="31" t="e">
        <f>F65+#REF!+#REF!</f>
        <v>#REF!</v>
      </c>
      <c r="G64" s="31" t="e">
        <f>G65+#REF!+#REF!</f>
        <v>#REF!</v>
      </c>
      <c r="H64" s="31" t="e">
        <f>H65+#REF!+#REF!</f>
        <v>#REF!</v>
      </c>
      <c r="I64" s="51"/>
      <c r="J64" s="51" t="e">
        <f>J65+#REF!+#REF!</f>
        <v>#REF!</v>
      </c>
      <c r="K64" s="51"/>
      <c r="L64" s="51" t="e">
        <f>L65+#REF!+#REF!</f>
        <v>#REF!</v>
      </c>
      <c r="M64" s="51"/>
      <c r="N64" s="51" t="e">
        <f>N65+#REF!+#REF!</f>
        <v>#REF!</v>
      </c>
      <c r="O64" s="51"/>
      <c r="P64" s="51" t="e">
        <f>P65+#REF!+#REF!</f>
        <v>#REF!</v>
      </c>
      <c r="Q64" s="51"/>
      <c r="R64" s="51" t="e">
        <f>R65+#REF!+#REF!</f>
        <v>#REF!</v>
      </c>
      <c r="S64" s="51"/>
      <c r="T64" s="51" t="e">
        <f>T65+#REF!+#REF!</f>
        <v>#REF!</v>
      </c>
      <c r="U64" s="51"/>
      <c r="V64" s="51" t="e">
        <f>V65+#REF!+#REF!</f>
        <v>#REF!</v>
      </c>
      <c r="W64" s="51"/>
      <c r="X64" s="51" t="e">
        <f>X65+#REF!+#REF!</f>
        <v>#REF!</v>
      </c>
      <c r="Y64" s="51"/>
      <c r="Z64" s="51" t="e">
        <f>Z65+#REF!+#REF!</f>
        <v>#REF!</v>
      </c>
      <c r="AA64" s="51"/>
      <c r="AB64" s="51" t="e">
        <f>AB65+#REF!+#REF!</f>
        <v>#REF!</v>
      </c>
      <c r="AC64" s="51"/>
      <c r="AD64" s="51" t="e">
        <f>AD65+#REF!+#REF!</f>
        <v>#REF!</v>
      </c>
      <c r="AE64" s="51"/>
      <c r="AF64" s="51" t="e">
        <f>AF65+#REF!+#REF!</f>
        <v>#REF!</v>
      </c>
      <c r="AG64" s="35">
        <v>472.7</v>
      </c>
      <c r="AH64" s="35">
        <v>45019.1</v>
      </c>
      <c r="AI64" s="35">
        <v>48.6</v>
      </c>
      <c r="AJ64" s="35">
        <v>44530.299999999996</v>
      </c>
      <c r="AK64" s="35">
        <v>48.6</v>
      </c>
      <c r="AL64" s="35">
        <v>44530.299999999996</v>
      </c>
    </row>
    <row r="65" spans="1:38" s="1" customFormat="1" ht="15">
      <c r="A65" s="70"/>
      <c r="B65" s="68"/>
      <c r="C65" s="74" t="s">
        <v>280</v>
      </c>
      <c r="D65" s="114"/>
      <c r="E65" s="115" t="s">
        <v>257</v>
      </c>
      <c r="F65" s="31">
        <f>SUM(F66:F66)</f>
        <v>42987.1</v>
      </c>
      <c r="G65" s="31">
        <f>SUM(G66:G66)</f>
        <v>42987.1</v>
      </c>
      <c r="H65" s="31">
        <f>SUM(H66:H66)</f>
        <v>42987.1</v>
      </c>
      <c r="I65" s="51"/>
      <c r="J65" s="51">
        <f>SUM(J66:J66)</f>
        <v>42987.1</v>
      </c>
      <c r="K65" s="51"/>
      <c r="L65" s="51">
        <f>SUM(L66:L66)</f>
        <v>42987.1</v>
      </c>
      <c r="M65" s="51"/>
      <c r="N65" s="51">
        <f>SUM(N66:N66)</f>
        <v>42987.1</v>
      </c>
      <c r="O65" s="51"/>
      <c r="P65" s="51">
        <f>SUM(P66:P66)</f>
        <v>42987.1</v>
      </c>
      <c r="Q65" s="51"/>
      <c r="R65" s="51">
        <f>SUM(R66:R66)</f>
        <v>42987.1</v>
      </c>
      <c r="S65" s="51"/>
      <c r="T65" s="51">
        <f>SUM(T66:T66)</f>
        <v>42987.1</v>
      </c>
      <c r="U65" s="51"/>
      <c r="V65" s="51">
        <f>SUM(V66:V66)</f>
        <v>42987.1</v>
      </c>
      <c r="W65" s="51"/>
      <c r="X65" s="51">
        <f>SUM(X66:X66)</f>
        <v>42987.1</v>
      </c>
      <c r="Y65" s="51"/>
      <c r="Z65" s="51">
        <f>SUM(Z66:Z66)</f>
        <v>42987.1</v>
      </c>
      <c r="AA65" s="51"/>
      <c r="AB65" s="51">
        <f>SUM(AB66:AB66)</f>
        <v>42987.1</v>
      </c>
      <c r="AC65" s="51"/>
      <c r="AD65" s="51">
        <f>SUM(AD66:AD66)</f>
        <v>42987.1</v>
      </c>
      <c r="AE65" s="51"/>
      <c r="AF65" s="51">
        <f>SUM(AF66:AF66)</f>
        <v>42987.1</v>
      </c>
      <c r="AG65" s="35">
        <v>472.7</v>
      </c>
      <c r="AH65" s="35">
        <v>45019.1</v>
      </c>
      <c r="AI65" s="35">
        <v>48.6</v>
      </c>
      <c r="AJ65" s="35">
        <v>44530.299999999996</v>
      </c>
      <c r="AK65" s="35">
        <v>48.6</v>
      </c>
      <c r="AL65" s="35">
        <v>44530.299999999996</v>
      </c>
    </row>
    <row r="66" spans="1:38" s="1" customFormat="1" ht="78" customHeight="1">
      <c r="A66" s="70"/>
      <c r="B66" s="68"/>
      <c r="C66" s="74"/>
      <c r="D66" s="114" t="s">
        <v>52</v>
      </c>
      <c r="E66" s="78" t="s">
        <v>245</v>
      </c>
      <c r="F66" s="31">
        <v>42987.1</v>
      </c>
      <c r="G66" s="31">
        <v>42987.1</v>
      </c>
      <c r="H66" s="31">
        <v>42987.1</v>
      </c>
      <c r="I66" s="51"/>
      <c r="J66" s="51">
        <f>F66+I66</f>
        <v>42987.1</v>
      </c>
      <c r="K66" s="51"/>
      <c r="L66" s="51">
        <f>G66+K66</f>
        <v>42987.1</v>
      </c>
      <c r="M66" s="51"/>
      <c r="N66" s="51">
        <f>H66+M66</f>
        <v>42987.1</v>
      </c>
      <c r="O66" s="51"/>
      <c r="P66" s="51">
        <f>J66+O66</f>
        <v>42987.1</v>
      </c>
      <c r="Q66" s="51"/>
      <c r="R66" s="51">
        <f>L66+Q66</f>
        <v>42987.1</v>
      </c>
      <c r="S66" s="51"/>
      <c r="T66" s="51">
        <f>N66+S66</f>
        <v>42987.1</v>
      </c>
      <c r="U66" s="51"/>
      <c r="V66" s="51">
        <f>P66+U66</f>
        <v>42987.1</v>
      </c>
      <c r="W66" s="51"/>
      <c r="X66" s="51">
        <f>R66+W66</f>
        <v>42987.1</v>
      </c>
      <c r="Y66" s="51"/>
      <c r="Z66" s="51">
        <f>T66+Y66</f>
        <v>42987.1</v>
      </c>
      <c r="AA66" s="51"/>
      <c r="AB66" s="51">
        <f>V66+AA66</f>
        <v>42987.1</v>
      </c>
      <c r="AC66" s="51"/>
      <c r="AD66" s="51">
        <f>X66+AC66</f>
        <v>42987.1</v>
      </c>
      <c r="AE66" s="51"/>
      <c r="AF66" s="51">
        <f>Z66+AE66</f>
        <v>42987.1</v>
      </c>
      <c r="AG66" s="35">
        <v>472.7</v>
      </c>
      <c r="AH66" s="35">
        <v>43459.799999999996</v>
      </c>
      <c r="AI66" s="35">
        <v>48.6</v>
      </c>
      <c r="AJ66" s="35">
        <v>43035.7</v>
      </c>
      <c r="AK66" s="35">
        <v>48.6</v>
      </c>
      <c r="AL66" s="35">
        <v>43035.7</v>
      </c>
    </row>
    <row r="67" spans="1:38" s="24" customFormat="1" ht="15">
      <c r="A67" s="70"/>
      <c r="B67" s="68" t="s">
        <v>62</v>
      </c>
      <c r="C67" s="68"/>
      <c r="D67" s="68"/>
      <c r="E67" s="112" t="s">
        <v>63</v>
      </c>
      <c r="F67" s="31"/>
      <c r="G67" s="31"/>
      <c r="H67" s="3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35">
        <v>1018.1</v>
      </c>
      <c r="AH67" s="35">
        <v>1018.1</v>
      </c>
      <c r="AI67" s="35">
        <v>3403.1</v>
      </c>
      <c r="AJ67" s="35">
        <v>3403.1</v>
      </c>
      <c r="AK67" s="35">
        <v>0</v>
      </c>
      <c r="AL67" s="35">
        <v>0</v>
      </c>
    </row>
    <row r="68" spans="1:38" s="24" customFormat="1" ht="15">
      <c r="A68" s="70"/>
      <c r="B68" s="68" t="s">
        <v>68</v>
      </c>
      <c r="C68" s="68"/>
      <c r="D68" s="68"/>
      <c r="E68" s="83" t="s">
        <v>69</v>
      </c>
      <c r="F68" s="31"/>
      <c r="G68" s="31"/>
      <c r="H68" s="3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35">
        <v>1018.1</v>
      </c>
      <c r="AH68" s="35">
        <v>1018.1</v>
      </c>
      <c r="AI68" s="35">
        <v>3403.1</v>
      </c>
      <c r="AJ68" s="35">
        <v>3403.1</v>
      </c>
      <c r="AK68" s="35">
        <v>0</v>
      </c>
      <c r="AL68" s="35">
        <v>0</v>
      </c>
    </row>
    <row r="69" spans="1:38" s="24" customFormat="1" ht="38.25">
      <c r="A69" s="70"/>
      <c r="B69" s="68"/>
      <c r="C69" s="68" t="s">
        <v>185</v>
      </c>
      <c r="D69" s="85"/>
      <c r="E69" s="78" t="s">
        <v>40</v>
      </c>
      <c r="F69" s="31"/>
      <c r="G69" s="31"/>
      <c r="H69" s="3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35">
        <v>1018.1</v>
      </c>
      <c r="AH69" s="35">
        <v>1018.1</v>
      </c>
      <c r="AI69" s="35">
        <v>3403.1</v>
      </c>
      <c r="AJ69" s="35">
        <v>3403.1</v>
      </c>
      <c r="AK69" s="35">
        <v>0</v>
      </c>
      <c r="AL69" s="35">
        <v>0</v>
      </c>
    </row>
    <row r="70" spans="1:38" s="24" customFormat="1" ht="15">
      <c r="A70" s="70"/>
      <c r="B70" s="68"/>
      <c r="C70" s="68" t="s">
        <v>186</v>
      </c>
      <c r="D70" s="68"/>
      <c r="E70" s="103" t="s">
        <v>41</v>
      </c>
      <c r="F70" s="31"/>
      <c r="G70" s="31"/>
      <c r="H70" s="3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35">
        <v>1018.1</v>
      </c>
      <c r="AH70" s="35">
        <v>1018.1</v>
      </c>
      <c r="AI70" s="35">
        <v>3403.1</v>
      </c>
      <c r="AJ70" s="35">
        <v>3403.1</v>
      </c>
      <c r="AK70" s="35">
        <v>0</v>
      </c>
      <c r="AL70" s="35">
        <v>0</v>
      </c>
    </row>
    <row r="71" spans="1:38" s="24" customFormat="1" ht="38.25">
      <c r="A71" s="70"/>
      <c r="B71" s="68"/>
      <c r="C71" s="77" t="s">
        <v>187</v>
      </c>
      <c r="D71" s="77"/>
      <c r="E71" s="78" t="s">
        <v>188</v>
      </c>
      <c r="F71" s="31"/>
      <c r="G71" s="31"/>
      <c r="H71" s="3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35">
        <v>1018.1</v>
      </c>
      <c r="AH71" s="35">
        <v>1018.1</v>
      </c>
      <c r="AI71" s="35">
        <v>3403.1</v>
      </c>
      <c r="AJ71" s="35">
        <v>3403.1</v>
      </c>
      <c r="AK71" s="35">
        <v>0</v>
      </c>
      <c r="AL71" s="35">
        <v>0</v>
      </c>
    </row>
    <row r="72" spans="1:38" s="24" customFormat="1" ht="76.5">
      <c r="A72" s="70"/>
      <c r="B72" s="68"/>
      <c r="C72" s="77" t="s">
        <v>353</v>
      </c>
      <c r="D72" s="114"/>
      <c r="E72" s="115" t="s">
        <v>354</v>
      </c>
      <c r="F72" s="31"/>
      <c r="G72" s="31"/>
      <c r="H72" s="3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35">
        <v>1018.1</v>
      </c>
      <c r="AH72" s="35">
        <v>1018.1</v>
      </c>
      <c r="AI72" s="35">
        <v>3403.1</v>
      </c>
      <c r="AJ72" s="35">
        <v>3403.1</v>
      </c>
      <c r="AK72" s="35">
        <v>0</v>
      </c>
      <c r="AL72" s="35">
        <v>0</v>
      </c>
    </row>
    <row r="73" spans="1:38" s="24" customFormat="1" ht="25.5">
      <c r="A73" s="70"/>
      <c r="B73" s="68"/>
      <c r="C73" s="74"/>
      <c r="D73" s="68" t="s">
        <v>56</v>
      </c>
      <c r="E73" s="105" t="s">
        <v>57</v>
      </c>
      <c r="F73" s="37"/>
      <c r="G73" s="37"/>
      <c r="H73" s="37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>
        <v>1018.1</v>
      </c>
      <c r="AH73" s="35">
        <v>1018.1</v>
      </c>
      <c r="AI73" s="35">
        <v>3403.1</v>
      </c>
      <c r="AJ73" s="35">
        <v>3403.1</v>
      </c>
      <c r="AK73" s="35">
        <v>0</v>
      </c>
      <c r="AL73" s="35">
        <v>0</v>
      </c>
    </row>
    <row r="74" spans="1:38" s="1" customFormat="1" ht="45">
      <c r="A74" s="67" t="s">
        <v>90</v>
      </c>
      <c r="B74" s="68"/>
      <c r="C74" s="68"/>
      <c r="D74" s="68"/>
      <c r="E74" s="69" t="s">
        <v>61</v>
      </c>
      <c r="F74" s="54" t="e">
        <f>F75+F92+#REF!+F113+F99+#REF!+#REF!+#REF!</f>
        <v>#REF!</v>
      </c>
      <c r="G74" s="54" t="e">
        <f>G75+G92+#REF!+G113+G99+#REF!+#REF!+#REF!</f>
        <v>#REF!</v>
      </c>
      <c r="H74" s="54" t="e">
        <f>H75+H92+#REF!+H113+H99+#REF!+#REF!+#REF!</f>
        <v>#REF!</v>
      </c>
      <c r="I74" s="51" t="e">
        <f>I75+I92+#REF!+I113+I99+#REF!+#REF!+#REF!</f>
        <v>#REF!</v>
      </c>
      <c r="J74" s="51" t="e">
        <f>J75+J92+#REF!+J113+J99+#REF!+#REF!+#REF!</f>
        <v>#REF!</v>
      </c>
      <c r="K74" s="51" t="e">
        <f>K75+K92+#REF!+K113+K99+#REF!+#REF!+#REF!</f>
        <v>#REF!</v>
      </c>
      <c r="L74" s="51" t="e">
        <f>L75+L92+#REF!+L113+L99+#REF!+#REF!+#REF!</f>
        <v>#REF!</v>
      </c>
      <c r="M74" s="51" t="e">
        <f>M75+M92+#REF!+M113+M99+#REF!+#REF!+#REF!</f>
        <v>#REF!</v>
      </c>
      <c r="N74" s="51" t="e">
        <f>N75+N92+#REF!+N113+N99+#REF!+#REF!+#REF!</f>
        <v>#REF!</v>
      </c>
      <c r="O74" s="51" t="e">
        <f>O75+O92+#REF!+O113+O99+#REF!+#REF!+#REF!</f>
        <v>#REF!</v>
      </c>
      <c r="P74" s="51" t="e">
        <f>P75+P92+#REF!+P113+P99+#REF!+#REF!+#REF!</f>
        <v>#REF!</v>
      </c>
      <c r="Q74" s="54" t="e">
        <f>Q75+Q92+#REF!+Q113+Q99+#REF!+#REF!+#REF!</f>
        <v>#REF!</v>
      </c>
      <c r="R74" s="51" t="e">
        <f>R75+R92+#REF!+R113+R99+#REF!+#REF!+#REF!</f>
        <v>#REF!</v>
      </c>
      <c r="S74" s="51" t="e">
        <f>S75+S92+#REF!+S113+S99+#REF!+#REF!+#REF!</f>
        <v>#REF!</v>
      </c>
      <c r="T74" s="51" t="e">
        <f>T75+T92+#REF!+T113+T99+#REF!+#REF!+#REF!</f>
        <v>#REF!</v>
      </c>
      <c r="U74" s="93" t="e">
        <f>U75+U92+#REF!+U113+U99+#REF!+#REF!+#REF!</f>
        <v>#REF!</v>
      </c>
      <c r="V74" s="51" t="e">
        <f>V75+V92+#REF!+V113+V99+#REF!+#REF!+#REF!</f>
        <v>#REF!</v>
      </c>
      <c r="W74" s="51" t="e">
        <f>W75+W92+#REF!+W113+W99+#REF!+#REF!+#REF!</f>
        <v>#REF!</v>
      </c>
      <c r="X74" s="51" t="e">
        <f>X75+X92+#REF!+X113+X99+#REF!+#REF!+#REF!</f>
        <v>#REF!</v>
      </c>
      <c r="Y74" s="51" t="e">
        <f>Y75+Y92+#REF!+Y113+Y99+#REF!+#REF!+#REF!</f>
        <v>#REF!</v>
      </c>
      <c r="Z74" s="51" t="e">
        <f>Z75+Z92+#REF!+Z113+Z99+#REF!+#REF!+#REF!</f>
        <v>#REF!</v>
      </c>
      <c r="AA74" s="51" t="e">
        <f>AA75+AA92+#REF!+AA113+AA99+#REF!+#REF!+#REF!</f>
        <v>#REF!</v>
      </c>
      <c r="AB74" s="51" t="e">
        <f>AB75+AB92+#REF!+AB113+AB99+#REF!+#REF!+#REF!</f>
        <v>#REF!</v>
      </c>
      <c r="AC74" s="51" t="e">
        <f>AC75+AC92+#REF!+AC113+AC99+#REF!+#REF!+#REF!</f>
        <v>#REF!</v>
      </c>
      <c r="AD74" s="51" t="e">
        <f>AD75+AD92+#REF!+AD113+AD99+#REF!+#REF!+#REF!</f>
        <v>#REF!</v>
      </c>
      <c r="AE74" s="51" t="e">
        <f>AE75+AE92+#REF!+AE113+AE99+#REF!+#REF!+#REF!</f>
        <v>#REF!</v>
      </c>
      <c r="AF74" s="51" t="e">
        <f>AF75+AF92+#REF!+AF113+AF99+#REF!+#REF!+#REF!</f>
        <v>#REF!</v>
      </c>
      <c r="AG74" s="38">
        <v>3207.8999999999996</v>
      </c>
      <c r="AH74" s="35">
        <v>947052.6000000001</v>
      </c>
      <c r="AI74" s="38">
        <v>-2446.3</v>
      </c>
      <c r="AJ74" s="35">
        <v>296591.60000000003</v>
      </c>
      <c r="AK74" s="35">
        <v>0</v>
      </c>
      <c r="AL74" s="35">
        <v>397278.89999999997</v>
      </c>
    </row>
    <row r="75" spans="1:38" s="1" customFormat="1" ht="15">
      <c r="A75" s="70"/>
      <c r="B75" s="74" t="s">
        <v>103</v>
      </c>
      <c r="C75" s="109"/>
      <c r="D75" s="109"/>
      <c r="E75" s="75" t="s">
        <v>104</v>
      </c>
      <c r="F75" s="31" t="e">
        <f aca="true" t="shared" si="24" ref="F75:T76">F76</f>
        <v>#REF!</v>
      </c>
      <c r="G75" s="31" t="e">
        <f t="shared" si="24"/>
        <v>#REF!</v>
      </c>
      <c r="H75" s="31" t="e">
        <f t="shared" si="24"/>
        <v>#REF!</v>
      </c>
      <c r="I75" s="51" t="e">
        <f t="shared" si="24"/>
        <v>#REF!</v>
      </c>
      <c r="J75" s="51" t="e">
        <f t="shared" si="24"/>
        <v>#REF!</v>
      </c>
      <c r="K75" s="51" t="e">
        <f t="shared" si="24"/>
        <v>#REF!</v>
      </c>
      <c r="L75" s="51" t="e">
        <f t="shared" si="24"/>
        <v>#REF!</v>
      </c>
      <c r="M75" s="51" t="e">
        <f t="shared" si="24"/>
        <v>#REF!</v>
      </c>
      <c r="N75" s="51" t="e">
        <f t="shared" si="24"/>
        <v>#REF!</v>
      </c>
      <c r="O75" s="51" t="e">
        <f t="shared" si="24"/>
        <v>#REF!</v>
      </c>
      <c r="P75" s="51" t="e">
        <f t="shared" si="24"/>
        <v>#REF!</v>
      </c>
      <c r="Q75" s="51" t="e">
        <f t="shared" si="24"/>
        <v>#REF!</v>
      </c>
      <c r="R75" s="51" t="e">
        <f t="shared" si="24"/>
        <v>#REF!</v>
      </c>
      <c r="S75" s="51" t="e">
        <f t="shared" si="24"/>
        <v>#REF!</v>
      </c>
      <c r="T75" s="51" t="e">
        <f t="shared" si="24"/>
        <v>#REF!</v>
      </c>
      <c r="U75" s="93" t="e">
        <f aca="true" t="shared" si="25" ref="U75:AF76">U76</f>
        <v>#REF!</v>
      </c>
      <c r="V75" s="51" t="e">
        <f t="shared" si="25"/>
        <v>#REF!</v>
      </c>
      <c r="W75" s="51" t="e">
        <f t="shared" si="25"/>
        <v>#REF!</v>
      </c>
      <c r="X75" s="51" t="e">
        <f t="shared" si="25"/>
        <v>#REF!</v>
      </c>
      <c r="Y75" s="51" t="e">
        <f t="shared" si="25"/>
        <v>#REF!</v>
      </c>
      <c r="Z75" s="51" t="e">
        <f t="shared" si="25"/>
        <v>#REF!</v>
      </c>
      <c r="AA75" s="93"/>
      <c r="AB75" s="51" t="e">
        <f t="shared" si="25"/>
        <v>#REF!</v>
      </c>
      <c r="AC75" s="51"/>
      <c r="AD75" s="51" t="e">
        <f t="shared" si="25"/>
        <v>#REF!</v>
      </c>
      <c r="AE75" s="51"/>
      <c r="AF75" s="51" t="e">
        <f t="shared" si="25"/>
        <v>#REF!</v>
      </c>
      <c r="AG75" s="38">
        <v>224.9999999999999</v>
      </c>
      <c r="AH75" s="35">
        <v>245661.90000000002</v>
      </c>
      <c r="AI75" s="38">
        <v>-2446.3</v>
      </c>
      <c r="AJ75" s="35">
        <v>200032.2</v>
      </c>
      <c r="AK75" s="35">
        <v>0</v>
      </c>
      <c r="AL75" s="35">
        <v>195064.19999999998</v>
      </c>
    </row>
    <row r="76" spans="1:38" s="1" customFormat="1" ht="15">
      <c r="A76" s="70"/>
      <c r="B76" s="68" t="s">
        <v>81</v>
      </c>
      <c r="C76" s="68"/>
      <c r="D76" s="106"/>
      <c r="E76" s="103" t="s">
        <v>110</v>
      </c>
      <c r="F76" s="31" t="e">
        <f>F77</f>
        <v>#REF!</v>
      </c>
      <c r="G76" s="31" t="e">
        <f t="shared" si="24"/>
        <v>#REF!</v>
      </c>
      <c r="H76" s="31" t="e">
        <f t="shared" si="24"/>
        <v>#REF!</v>
      </c>
      <c r="I76" s="51" t="e">
        <f t="shared" si="24"/>
        <v>#REF!</v>
      </c>
      <c r="J76" s="51" t="e">
        <f t="shared" si="24"/>
        <v>#REF!</v>
      </c>
      <c r="K76" s="51" t="e">
        <f t="shared" si="24"/>
        <v>#REF!</v>
      </c>
      <c r="L76" s="51" t="e">
        <f t="shared" si="24"/>
        <v>#REF!</v>
      </c>
      <c r="M76" s="51" t="e">
        <f t="shared" si="24"/>
        <v>#REF!</v>
      </c>
      <c r="N76" s="51" t="e">
        <f t="shared" si="24"/>
        <v>#REF!</v>
      </c>
      <c r="O76" s="51" t="e">
        <f t="shared" si="24"/>
        <v>#REF!</v>
      </c>
      <c r="P76" s="51" t="e">
        <f t="shared" si="24"/>
        <v>#REF!</v>
      </c>
      <c r="Q76" s="51" t="e">
        <f t="shared" si="24"/>
        <v>#REF!</v>
      </c>
      <c r="R76" s="51" t="e">
        <f t="shared" si="24"/>
        <v>#REF!</v>
      </c>
      <c r="S76" s="51" t="e">
        <f t="shared" si="24"/>
        <v>#REF!</v>
      </c>
      <c r="T76" s="51" t="e">
        <f t="shared" si="24"/>
        <v>#REF!</v>
      </c>
      <c r="U76" s="93" t="e">
        <f t="shared" si="25"/>
        <v>#REF!</v>
      </c>
      <c r="V76" s="51" t="e">
        <f t="shared" si="25"/>
        <v>#REF!</v>
      </c>
      <c r="W76" s="51" t="e">
        <f t="shared" si="25"/>
        <v>#REF!</v>
      </c>
      <c r="X76" s="51" t="e">
        <f t="shared" si="25"/>
        <v>#REF!</v>
      </c>
      <c r="Y76" s="51" t="e">
        <f t="shared" si="25"/>
        <v>#REF!</v>
      </c>
      <c r="Z76" s="51" t="e">
        <f>Z77</f>
        <v>#REF!</v>
      </c>
      <c r="AA76" s="93"/>
      <c r="AB76" s="51" t="e">
        <f t="shared" si="25"/>
        <v>#REF!</v>
      </c>
      <c r="AC76" s="51"/>
      <c r="AD76" s="51" t="e">
        <f t="shared" si="25"/>
        <v>#REF!</v>
      </c>
      <c r="AE76" s="51"/>
      <c r="AF76" s="51" t="e">
        <f>AF77</f>
        <v>#REF!</v>
      </c>
      <c r="AG76" s="38">
        <v>224.9999999999999</v>
      </c>
      <c r="AH76" s="35">
        <v>245661.90000000002</v>
      </c>
      <c r="AI76" s="38">
        <v>-2446.3</v>
      </c>
      <c r="AJ76" s="35">
        <v>200032.2</v>
      </c>
      <c r="AK76" s="35">
        <v>0</v>
      </c>
      <c r="AL76" s="35">
        <v>195064.19999999998</v>
      </c>
    </row>
    <row r="77" spans="1:38" s="6" customFormat="1" ht="25.5">
      <c r="A77" s="70"/>
      <c r="B77" s="68"/>
      <c r="C77" s="68" t="s">
        <v>248</v>
      </c>
      <c r="D77" s="116"/>
      <c r="E77" s="86" t="s">
        <v>302</v>
      </c>
      <c r="F77" s="31" t="e">
        <f>F78+#REF!+#REF!+F84+F88</f>
        <v>#REF!</v>
      </c>
      <c r="G77" s="31" t="e">
        <f>G78+#REF!+#REF!+G84+G88</f>
        <v>#REF!</v>
      </c>
      <c r="H77" s="31" t="e">
        <f>H78+#REF!+#REF!+H84+H88</f>
        <v>#REF!</v>
      </c>
      <c r="I77" s="51" t="e">
        <f>I78+#REF!+#REF!+I84+I88</f>
        <v>#REF!</v>
      </c>
      <c r="J77" s="51" t="e">
        <f>J78+#REF!+#REF!+J84+J88</f>
        <v>#REF!</v>
      </c>
      <c r="K77" s="51" t="e">
        <f>K78+#REF!+#REF!+K84+K88</f>
        <v>#REF!</v>
      </c>
      <c r="L77" s="51" t="e">
        <f>L78+#REF!+#REF!+L84+L88</f>
        <v>#REF!</v>
      </c>
      <c r="M77" s="51" t="e">
        <f>M78+#REF!+#REF!+M84+M88</f>
        <v>#REF!</v>
      </c>
      <c r="N77" s="51" t="e">
        <f>N78+#REF!+#REF!+N84+N88</f>
        <v>#REF!</v>
      </c>
      <c r="O77" s="51" t="e">
        <f>O78+#REF!+#REF!+O84+O88</f>
        <v>#REF!</v>
      </c>
      <c r="P77" s="51" t="e">
        <f>P78+#REF!+#REF!+P84+P88</f>
        <v>#REF!</v>
      </c>
      <c r="Q77" s="51" t="e">
        <f>Q78+#REF!+#REF!+Q84+Q88</f>
        <v>#REF!</v>
      </c>
      <c r="R77" s="51" t="e">
        <f>R78+#REF!+#REF!+R84+R88</f>
        <v>#REF!</v>
      </c>
      <c r="S77" s="51" t="e">
        <f>S78+#REF!+#REF!+S84+S88</f>
        <v>#REF!</v>
      </c>
      <c r="T77" s="51" t="e">
        <f>T78+#REF!+#REF!+T84+T88</f>
        <v>#REF!</v>
      </c>
      <c r="U77" s="93" t="e">
        <f>U78+#REF!+#REF!+U84+U88</f>
        <v>#REF!</v>
      </c>
      <c r="V77" s="51" t="e">
        <f>V78+#REF!+#REF!+V84+V88</f>
        <v>#REF!</v>
      </c>
      <c r="W77" s="51" t="e">
        <f>W78+#REF!+#REF!+W84+W88</f>
        <v>#REF!</v>
      </c>
      <c r="X77" s="51" t="e">
        <f>X78+#REF!+#REF!+X84+X88</f>
        <v>#REF!</v>
      </c>
      <c r="Y77" s="51" t="e">
        <f>Y78+#REF!+#REF!+Y84+Y88</f>
        <v>#REF!</v>
      </c>
      <c r="Z77" s="51" t="e">
        <f>Z78+#REF!+#REF!+Z84+Z88</f>
        <v>#REF!</v>
      </c>
      <c r="AA77" s="93"/>
      <c r="AB77" s="51" t="e">
        <f>AB78+#REF!+#REF!+AB84+AB88</f>
        <v>#REF!</v>
      </c>
      <c r="AC77" s="51"/>
      <c r="AD77" s="51" t="e">
        <f>AD78+#REF!+#REF!+AD84+AD88</f>
        <v>#REF!</v>
      </c>
      <c r="AE77" s="51"/>
      <c r="AF77" s="51" t="e">
        <f>AF78+#REF!+#REF!+AF84+AF88</f>
        <v>#REF!</v>
      </c>
      <c r="AG77" s="38">
        <v>224.9999999999999</v>
      </c>
      <c r="AH77" s="35">
        <v>245661.90000000002</v>
      </c>
      <c r="AI77" s="38">
        <v>-2446.3</v>
      </c>
      <c r="AJ77" s="35">
        <v>200032.2</v>
      </c>
      <c r="AK77" s="35">
        <v>0</v>
      </c>
      <c r="AL77" s="35">
        <v>195064.19999999998</v>
      </c>
    </row>
    <row r="78" spans="1:38" s="3" customFormat="1" ht="25.5">
      <c r="A78" s="70"/>
      <c r="B78" s="68"/>
      <c r="C78" s="68" t="s">
        <v>249</v>
      </c>
      <c r="D78" s="116"/>
      <c r="E78" s="86" t="s">
        <v>219</v>
      </c>
      <c r="F78" s="31" t="e">
        <f aca="true" t="shared" si="26" ref="F78:AD78">F79</f>
        <v>#REF!</v>
      </c>
      <c r="G78" s="31" t="e">
        <f t="shared" si="26"/>
        <v>#REF!</v>
      </c>
      <c r="H78" s="31" t="e">
        <f t="shared" si="26"/>
        <v>#REF!</v>
      </c>
      <c r="I78" s="51" t="e">
        <f t="shared" si="26"/>
        <v>#REF!</v>
      </c>
      <c r="J78" s="51" t="e">
        <f t="shared" si="26"/>
        <v>#REF!</v>
      </c>
      <c r="K78" s="51" t="e">
        <f t="shared" si="26"/>
        <v>#REF!</v>
      </c>
      <c r="L78" s="51" t="e">
        <f t="shared" si="26"/>
        <v>#REF!</v>
      </c>
      <c r="M78" s="51" t="e">
        <f t="shared" si="26"/>
        <v>#REF!</v>
      </c>
      <c r="N78" s="51" t="e">
        <f t="shared" si="26"/>
        <v>#REF!</v>
      </c>
      <c r="O78" s="51" t="e">
        <f>O79</f>
        <v>#REF!</v>
      </c>
      <c r="P78" s="51" t="e">
        <f t="shared" si="26"/>
        <v>#REF!</v>
      </c>
      <c r="Q78" s="51" t="e">
        <f t="shared" si="26"/>
        <v>#REF!</v>
      </c>
      <c r="R78" s="51" t="e">
        <f t="shared" si="26"/>
        <v>#REF!</v>
      </c>
      <c r="S78" s="51" t="e">
        <f t="shared" si="26"/>
        <v>#REF!</v>
      </c>
      <c r="T78" s="51" t="e">
        <f t="shared" si="26"/>
        <v>#REF!</v>
      </c>
      <c r="U78" s="51" t="e">
        <f t="shared" si="26"/>
        <v>#REF!</v>
      </c>
      <c r="V78" s="51" t="e">
        <f t="shared" si="26"/>
        <v>#REF!</v>
      </c>
      <c r="W78" s="51" t="e">
        <f t="shared" si="26"/>
        <v>#REF!</v>
      </c>
      <c r="X78" s="51" t="e">
        <f t="shared" si="26"/>
        <v>#REF!</v>
      </c>
      <c r="Y78" s="51" t="e">
        <f t="shared" si="26"/>
        <v>#REF!</v>
      </c>
      <c r="Z78" s="51" t="e">
        <f>Z79</f>
        <v>#REF!</v>
      </c>
      <c r="AA78" s="51"/>
      <c r="AB78" s="51" t="e">
        <f t="shared" si="26"/>
        <v>#REF!</v>
      </c>
      <c r="AC78" s="51"/>
      <c r="AD78" s="51" t="e">
        <f t="shared" si="26"/>
        <v>#REF!</v>
      </c>
      <c r="AE78" s="51"/>
      <c r="AF78" s="51" t="e">
        <f>AF79</f>
        <v>#REF!</v>
      </c>
      <c r="AG78" s="38">
        <v>-840.6</v>
      </c>
      <c r="AH78" s="35">
        <v>54107.20000000001</v>
      </c>
      <c r="AI78" s="38">
        <v>-2446.3</v>
      </c>
      <c r="AJ78" s="35">
        <v>22834.899999999998</v>
      </c>
      <c r="AK78" s="35">
        <v>0</v>
      </c>
      <c r="AL78" s="35">
        <v>22311.9</v>
      </c>
    </row>
    <row r="79" spans="1:38" s="5" customFormat="1" ht="27" customHeight="1">
      <c r="A79" s="70"/>
      <c r="B79" s="68"/>
      <c r="C79" s="68" t="s">
        <v>250</v>
      </c>
      <c r="D79" s="116"/>
      <c r="E79" s="86" t="s">
        <v>11</v>
      </c>
      <c r="F79" s="31" t="e">
        <f>F80+#REF!+#REF!+#REF!+F82</f>
        <v>#REF!</v>
      </c>
      <c r="G79" s="31" t="e">
        <f>G80+#REF!+#REF!+#REF!+G82</f>
        <v>#REF!</v>
      </c>
      <c r="H79" s="31" t="e">
        <f>H80+#REF!+#REF!+#REF!+H82</f>
        <v>#REF!</v>
      </c>
      <c r="I79" s="51" t="e">
        <f>I80+#REF!+#REF!+#REF!+I82</f>
        <v>#REF!</v>
      </c>
      <c r="J79" s="51" t="e">
        <f>J80+#REF!+#REF!+#REF!+J82</f>
        <v>#REF!</v>
      </c>
      <c r="K79" s="51" t="e">
        <f>K80+#REF!+#REF!+#REF!+K82</f>
        <v>#REF!</v>
      </c>
      <c r="L79" s="51" t="e">
        <f>L80+#REF!+#REF!+#REF!+L82</f>
        <v>#REF!</v>
      </c>
      <c r="M79" s="51" t="e">
        <f>M80+#REF!+#REF!+#REF!+M82</f>
        <v>#REF!</v>
      </c>
      <c r="N79" s="51" t="e">
        <f>N80+#REF!+#REF!+#REF!+N82</f>
        <v>#REF!</v>
      </c>
      <c r="O79" s="51" t="e">
        <f>O80+#REF!+#REF!+#REF!+O82</f>
        <v>#REF!</v>
      </c>
      <c r="P79" s="51" t="e">
        <f>P80+#REF!+#REF!+#REF!+P82</f>
        <v>#REF!</v>
      </c>
      <c r="Q79" s="51" t="e">
        <f>Q80+#REF!+#REF!+#REF!+Q82</f>
        <v>#REF!</v>
      </c>
      <c r="R79" s="51" t="e">
        <f>R80+#REF!+#REF!+#REF!+R82</f>
        <v>#REF!</v>
      </c>
      <c r="S79" s="51" t="e">
        <f>S80+#REF!+#REF!+#REF!+S82</f>
        <v>#REF!</v>
      </c>
      <c r="T79" s="51" t="e">
        <f>T80+#REF!+#REF!+#REF!+T82</f>
        <v>#REF!</v>
      </c>
      <c r="U79" s="51" t="e">
        <f>U80+#REF!+#REF!+#REF!+U82</f>
        <v>#REF!</v>
      </c>
      <c r="V79" s="51" t="e">
        <f>V80+#REF!+#REF!+#REF!+V82</f>
        <v>#REF!</v>
      </c>
      <c r="W79" s="51" t="e">
        <f>W80+#REF!+#REF!+#REF!+W82</f>
        <v>#REF!</v>
      </c>
      <c r="X79" s="51" t="e">
        <f>X80+#REF!+#REF!+#REF!+X82</f>
        <v>#REF!</v>
      </c>
      <c r="Y79" s="51" t="e">
        <f>Y80+#REF!+#REF!+#REF!+Y82</f>
        <v>#REF!</v>
      </c>
      <c r="Z79" s="51" t="e">
        <f>Z80+#REF!+#REF!+#REF!+Z82</f>
        <v>#REF!</v>
      </c>
      <c r="AA79" s="51"/>
      <c r="AB79" s="51" t="e">
        <f>AB80+#REF!+#REF!+#REF!+AB82</f>
        <v>#REF!</v>
      </c>
      <c r="AC79" s="51"/>
      <c r="AD79" s="51" t="e">
        <f>AD80+#REF!+#REF!+#REF!+AD82</f>
        <v>#REF!</v>
      </c>
      <c r="AE79" s="51"/>
      <c r="AF79" s="51" t="e">
        <f>AF80+#REF!+#REF!+#REF!+AF82</f>
        <v>#REF!</v>
      </c>
      <c r="AG79" s="38">
        <v>-840.6</v>
      </c>
      <c r="AH79" s="35">
        <v>54107.20000000001</v>
      </c>
      <c r="AI79" s="38">
        <v>-2446.3</v>
      </c>
      <c r="AJ79" s="35">
        <v>22834.899999999998</v>
      </c>
      <c r="AK79" s="35">
        <v>0</v>
      </c>
      <c r="AL79" s="35">
        <v>22311.9</v>
      </c>
    </row>
    <row r="80" spans="1:38" s="6" customFormat="1" ht="25.5">
      <c r="A80" s="70"/>
      <c r="B80" s="68"/>
      <c r="C80" s="68" t="s">
        <v>165</v>
      </c>
      <c r="D80" s="116"/>
      <c r="E80" s="124" t="s">
        <v>220</v>
      </c>
      <c r="F80" s="31">
        <f aca="true" t="shared" si="27" ref="F80:N80">SUM(F81:F81)</f>
        <v>1972.5</v>
      </c>
      <c r="G80" s="31">
        <f t="shared" si="27"/>
        <v>1172.5</v>
      </c>
      <c r="H80" s="31">
        <f t="shared" si="27"/>
        <v>1172.5</v>
      </c>
      <c r="I80" s="51">
        <f t="shared" si="27"/>
        <v>57.5</v>
      </c>
      <c r="J80" s="51">
        <f t="shared" si="27"/>
        <v>2030</v>
      </c>
      <c r="K80" s="51">
        <f t="shared" si="27"/>
        <v>0</v>
      </c>
      <c r="L80" s="51">
        <f t="shared" si="27"/>
        <v>1172.5</v>
      </c>
      <c r="M80" s="51">
        <f t="shared" si="27"/>
        <v>0</v>
      </c>
      <c r="N80" s="51">
        <f t="shared" si="27"/>
        <v>1172.5</v>
      </c>
      <c r="O80" s="51"/>
      <c r="P80" s="51">
        <f>SUM(P81:P81)</f>
        <v>2030</v>
      </c>
      <c r="Q80" s="51"/>
      <c r="R80" s="51">
        <f>SUM(R81:R81)</f>
        <v>1172.5</v>
      </c>
      <c r="S80" s="51"/>
      <c r="T80" s="51">
        <f aca="true" t="shared" si="28" ref="T80:Z80">SUM(T81:T81)</f>
        <v>1172.5</v>
      </c>
      <c r="U80" s="51">
        <f t="shared" si="28"/>
        <v>0</v>
      </c>
      <c r="V80" s="51">
        <f t="shared" si="28"/>
        <v>2030</v>
      </c>
      <c r="W80" s="51">
        <f t="shared" si="28"/>
        <v>5070.1</v>
      </c>
      <c r="X80" s="51">
        <f t="shared" si="28"/>
        <v>6242.6</v>
      </c>
      <c r="Y80" s="51">
        <f t="shared" si="28"/>
        <v>0</v>
      </c>
      <c r="Z80" s="51">
        <f t="shared" si="28"/>
        <v>1172.5</v>
      </c>
      <c r="AA80" s="51"/>
      <c r="AB80" s="51">
        <f>SUM(AB81:AB81)</f>
        <v>2030</v>
      </c>
      <c r="AC80" s="51"/>
      <c r="AD80" s="51">
        <f>SUM(AD81:AD81)</f>
        <v>6242.6</v>
      </c>
      <c r="AE80" s="51"/>
      <c r="AF80" s="51">
        <f>SUM(AF81:AF81)</f>
        <v>1172.5</v>
      </c>
      <c r="AG80" s="38">
        <v>566.4</v>
      </c>
      <c r="AH80" s="35">
        <v>3048.3</v>
      </c>
      <c r="AI80" s="38">
        <v>-3853.3</v>
      </c>
      <c r="AJ80" s="35">
        <v>2805.8</v>
      </c>
      <c r="AK80" s="35">
        <v>0</v>
      </c>
      <c r="AL80" s="35">
        <v>1247.5</v>
      </c>
    </row>
    <row r="81" spans="1:38" s="1" customFormat="1" ht="38.25">
      <c r="A81" s="70"/>
      <c r="B81" s="68"/>
      <c r="C81" s="68"/>
      <c r="D81" s="85" t="s">
        <v>53</v>
      </c>
      <c r="E81" s="83" t="s">
        <v>171</v>
      </c>
      <c r="F81" s="53">
        <f>120+1052.5+800</f>
        <v>1972.5</v>
      </c>
      <c r="G81" s="53">
        <f>120+1052.5</f>
        <v>1172.5</v>
      </c>
      <c r="H81" s="53">
        <f>120+1052.5</f>
        <v>1172.5</v>
      </c>
      <c r="I81" s="51">
        <f>57.5</f>
        <v>57.5</v>
      </c>
      <c r="J81" s="51">
        <f>F81+I81</f>
        <v>2030</v>
      </c>
      <c r="K81" s="51">
        <v>0</v>
      </c>
      <c r="L81" s="51">
        <f>G81+K81</f>
        <v>1172.5</v>
      </c>
      <c r="M81" s="51">
        <v>0</v>
      </c>
      <c r="N81" s="51">
        <f>H81+M81</f>
        <v>1172.5</v>
      </c>
      <c r="O81" s="51"/>
      <c r="P81" s="51">
        <f>J81+O81</f>
        <v>2030</v>
      </c>
      <c r="Q81" s="51"/>
      <c r="R81" s="51">
        <f>L81+Q81</f>
        <v>1172.5</v>
      </c>
      <c r="S81" s="51"/>
      <c r="T81" s="51">
        <f>N81+S81</f>
        <v>1172.5</v>
      </c>
      <c r="U81" s="51">
        <v>0</v>
      </c>
      <c r="V81" s="51">
        <f>P81+U81</f>
        <v>2030</v>
      </c>
      <c r="W81" s="51">
        <v>5070.1</v>
      </c>
      <c r="X81" s="51">
        <f>R81+W81</f>
        <v>6242.6</v>
      </c>
      <c r="Y81" s="51">
        <v>0</v>
      </c>
      <c r="Z81" s="51">
        <f>T81+Y81</f>
        <v>1172.5</v>
      </c>
      <c r="AA81" s="51"/>
      <c r="AB81" s="51">
        <f>V81+AA81</f>
        <v>2030</v>
      </c>
      <c r="AC81" s="51"/>
      <c r="AD81" s="51">
        <f>X81+AC81</f>
        <v>6242.6</v>
      </c>
      <c r="AE81" s="51"/>
      <c r="AF81" s="51">
        <f>Z81+AE81</f>
        <v>1172.5</v>
      </c>
      <c r="AG81" s="38">
        <v>566.4</v>
      </c>
      <c r="AH81" s="35">
        <v>2596.4</v>
      </c>
      <c r="AI81" s="38">
        <v>-3853.3</v>
      </c>
      <c r="AJ81" s="35">
        <v>2389.3</v>
      </c>
      <c r="AK81" s="35">
        <v>0</v>
      </c>
      <c r="AL81" s="35">
        <v>1172.5</v>
      </c>
    </row>
    <row r="82" spans="1:38" s="24" customFormat="1" ht="25.5">
      <c r="A82" s="70"/>
      <c r="B82" s="68"/>
      <c r="C82" s="68" t="s">
        <v>328</v>
      </c>
      <c r="D82" s="85"/>
      <c r="E82" s="83" t="s">
        <v>329</v>
      </c>
      <c r="F82" s="53"/>
      <c r="G82" s="53"/>
      <c r="H82" s="53"/>
      <c r="I82" s="51"/>
      <c r="J82" s="51"/>
      <c r="K82" s="51"/>
      <c r="L82" s="51"/>
      <c r="M82" s="51"/>
      <c r="N82" s="51"/>
      <c r="O82" s="51"/>
      <c r="P82" s="51">
        <f>P83</f>
        <v>0</v>
      </c>
      <c r="Q82" s="51"/>
      <c r="R82" s="51">
        <f>R83</f>
        <v>0</v>
      </c>
      <c r="S82" s="51"/>
      <c r="T82" s="51">
        <f aca="true" t="shared" si="29" ref="T82:AF82">T83</f>
        <v>0</v>
      </c>
      <c r="U82" s="51">
        <f t="shared" si="29"/>
        <v>3435.1</v>
      </c>
      <c r="V82" s="51">
        <f t="shared" si="29"/>
        <v>3435.1</v>
      </c>
      <c r="W82" s="51">
        <f t="shared" si="29"/>
        <v>0</v>
      </c>
      <c r="X82" s="51">
        <f t="shared" si="29"/>
        <v>0</v>
      </c>
      <c r="Y82" s="51">
        <f t="shared" si="29"/>
        <v>0</v>
      </c>
      <c r="Z82" s="51">
        <f t="shared" si="29"/>
        <v>0</v>
      </c>
      <c r="AA82" s="51"/>
      <c r="AB82" s="51">
        <f t="shared" si="29"/>
        <v>3435.1</v>
      </c>
      <c r="AC82" s="51"/>
      <c r="AD82" s="51">
        <f t="shared" si="29"/>
        <v>0</v>
      </c>
      <c r="AE82" s="51"/>
      <c r="AF82" s="51">
        <f t="shared" si="29"/>
        <v>0</v>
      </c>
      <c r="AG82" s="38">
        <v>-1407</v>
      </c>
      <c r="AH82" s="35">
        <v>2028.1</v>
      </c>
      <c r="AI82" s="35">
        <v>1407</v>
      </c>
      <c r="AJ82" s="35">
        <v>1407</v>
      </c>
      <c r="AK82" s="35">
        <v>0</v>
      </c>
      <c r="AL82" s="35">
        <v>0</v>
      </c>
    </row>
    <row r="83" spans="1:38" s="24" customFormat="1" ht="38.25">
      <c r="A83" s="70"/>
      <c r="B83" s="68"/>
      <c r="C83" s="68"/>
      <c r="D83" s="85" t="s">
        <v>53</v>
      </c>
      <c r="E83" s="83" t="s">
        <v>171</v>
      </c>
      <c r="F83" s="53"/>
      <c r="G83" s="53"/>
      <c r="H83" s="53"/>
      <c r="I83" s="51"/>
      <c r="J83" s="51"/>
      <c r="K83" s="51"/>
      <c r="L83" s="51"/>
      <c r="M83" s="51"/>
      <c r="N83" s="51"/>
      <c r="O83" s="51"/>
      <c r="P83" s="51">
        <f>J83+O83</f>
        <v>0</v>
      </c>
      <c r="Q83" s="51"/>
      <c r="R83" s="51">
        <f>L83+Q83</f>
        <v>0</v>
      </c>
      <c r="S83" s="51"/>
      <c r="T83" s="51">
        <f>N83+S83</f>
        <v>0</v>
      </c>
      <c r="U83" s="51">
        <v>3435.1</v>
      </c>
      <c r="V83" s="51">
        <f>P83+U83</f>
        <v>3435.1</v>
      </c>
      <c r="W83" s="51">
        <v>0</v>
      </c>
      <c r="X83" s="51">
        <f>R83+W83</f>
        <v>0</v>
      </c>
      <c r="Y83" s="51">
        <v>0</v>
      </c>
      <c r="Z83" s="51">
        <f>T83+Y83</f>
        <v>0</v>
      </c>
      <c r="AA83" s="51"/>
      <c r="AB83" s="51">
        <f>V83+AA83</f>
        <v>3435.1</v>
      </c>
      <c r="AC83" s="51"/>
      <c r="AD83" s="51">
        <f>X83+AC83</f>
        <v>0</v>
      </c>
      <c r="AE83" s="51"/>
      <c r="AF83" s="51">
        <f>Z83+AE83</f>
        <v>0</v>
      </c>
      <c r="AG83" s="38">
        <v>-1407</v>
      </c>
      <c r="AH83" s="35">
        <v>2028.1</v>
      </c>
      <c r="AI83" s="35">
        <v>1407</v>
      </c>
      <c r="AJ83" s="35">
        <v>1407</v>
      </c>
      <c r="AK83" s="35">
        <v>0</v>
      </c>
      <c r="AL83" s="35">
        <v>0</v>
      </c>
    </row>
    <row r="84" spans="1:38" s="3" customFormat="1" ht="63.75">
      <c r="A84" s="70"/>
      <c r="B84" s="68"/>
      <c r="C84" s="68" t="s">
        <v>254</v>
      </c>
      <c r="D84" s="116"/>
      <c r="E84" s="86" t="s">
        <v>222</v>
      </c>
      <c r="F84" s="31" t="e">
        <f aca="true" t="shared" si="30" ref="F84:T85">F85</f>
        <v>#REF!</v>
      </c>
      <c r="G84" s="31" t="e">
        <f t="shared" si="30"/>
        <v>#REF!</v>
      </c>
      <c r="H84" s="31" t="e">
        <f t="shared" si="30"/>
        <v>#REF!</v>
      </c>
      <c r="I84" s="51" t="e">
        <f t="shared" si="30"/>
        <v>#REF!</v>
      </c>
      <c r="J84" s="51" t="e">
        <f t="shared" si="30"/>
        <v>#REF!</v>
      </c>
      <c r="K84" s="51" t="e">
        <f t="shared" si="30"/>
        <v>#REF!</v>
      </c>
      <c r="L84" s="51" t="e">
        <f t="shared" si="30"/>
        <v>#REF!</v>
      </c>
      <c r="M84" s="51" t="e">
        <f t="shared" si="30"/>
        <v>#REF!</v>
      </c>
      <c r="N84" s="51" t="e">
        <f t="shared" si="30"/>
        <v>#REF!</v>
      </c>
      <c r="O84" s="51" t="e">
        <f t="shared" si="30"/>
        <v>#REF!</v>
      </c>
      <c r="P84" s="51" t="e">
        <f t="shared" si="30"/>
        <v>#REF!</v>
      </c>
      <c r="Q84" s="51" t="e">
        <f t="shared" si="30"/>
        <v>#REF!</v>
      </c>
      <c r="R84" s="51" t="e">
        <f t="shared" si="30"/>
        <v>#REF!</v>
      </c>
      <c r="S84" s="51" t="e">
        <f t="shared" si="30"/>
        <v>#REF!</v>
      </c>
      <c r="T84" s="51" t="e">
        <f t="shared" si="30"/>
        <v>#REF!</v>
      </c>
      <c r="U84" s="51" t="e">
        <f aca="true" t="shared" si="31" ref="U84:AF85">U85</f>
        <v>#REF!</v>
      </c>
      <c r="V84" s="51" t="e">
        <f t="shared" si="31"/>
        <v>#REF!</v>
      </c>
      <c r="W84" s="51" t="e">
        <f t="shared" si="31"/>
        <v>#REF!</v>
      </c>
      <c r="X84" s="51" t="e">
        <f t="shared" si="31"/>
        <v>#REF!</v>
      </c>
      <c r="Y84" s="51" t="e">
        <f t="shared" si="31"/>
        <v>#REF!</v>
      </c>
      <c r="Z84" s="51" t="e">
        <f t="shared" si="31"/>
        <v>#REF!</v>
      </c>
      <c r="AA84" s="51"/>
      <c r="AB84" s="51" t="e">
        <f t="shared" si="31"/>
        <v>#REF!</v>
      </c>
      <c r="AC84" s="51"/>
      <c r="AD84" s="51" t="e">
        <f t="shared" si="31"/>
        <v>#REF!</v>
      </c>
      <c r="AE84" s="51"/>
      <c r="AF84" s="51" t="e">
        <f t="shared" si="31"/>
        <v>#REF!</v>
      </c>
      <c r="AG84" s="35">
        <v>374.79999999999995</v>
      </c>
      <c r="AH84" s="35">
        <v>132575</v>
      </c>
      <c r="AI84" s="35">
        <v>0</v>
      </c>
      <c r="AJ84" s="35">
        <v>125758.20000000001</v>
      </c>
      <c r="AK84" s="35">
        <v>0</v>
      </c>
      <c r="AL84" s="35">
        <v>123233.9</v>
      </c>
    </row>
    <row r="85" spans="1:38" s="5" customFormat="1" ht="26.25" customHeight="1">
      <c r="A85" s="70"/>
      <c r="B85" s="68"/>
      <c r="C85" s="68" t="s">
        <v>255</v>
      </c>
      <c r="D85" s="116"/>
      <c r="E85" s="86" t="s">
        <v>256</v>
      </c>
      <c r="F85" s="31" t="e">
        <f t="shared" si="30"/>
        <v>#REF!</v>
      </c>
      <c r="G85" s="31" t="e">
        <f t="shared" si="30"/>
        <v>#REF!</v>
      </c>
      <c r="H85" s="31" t="e">
        <f t="shared" si="30"/>
        <v>#REF!</v>
      </c>
      <c r="I85" s="51" t="e">
        <f t="shared" si="30"/>
        <v>#REF!</v>
      </c>
      <c r="J85" s="51" t="e">
        <f t="shared" si="30"/>
        <v>#REF!</v>
      </c>
      <c r="K85" s="51" t="e">
        <f t="shared" si="30"/>
        <v>#REF!</v>
      </c>
      <c r="L85" s="51" t="e">
        <f t="shared" si="30"/>
        <v>#REF!</v>
      </c>
      <c r="M85" s="51" t="e">
        <f t="shared" si="30"/>
        <v>#REF!</v>
      </c>
      <c r="N85" s="51" t="e">
        <f t="shared" si="30"/>
        <v>#REF!</v>
      </c>
      <c r="O85" s="51" t="e">
        <f t="shared" si="30"/>
        <v>#REF!</v>
      </c>
      <c r="P85" s="51" t="e">
        <f t="shared" si="30"/>
        <v>#REF!</v>
      </c>
      <c r="Q85" s="51" t="e">
        <f t="shared" si="30"/>
        <v>#REF!</v>
      </c>
      <c r="R85" s="51" t="e">
        <f t="shared" si="30"/>
        <v>#REF!</v>
      </c>
      <c r="S85" s="51" t="e">
        <f t="shared" si="30"/>
        <v>#REF!</v>
      </c>
      <c r="T85" s="51" t="e">
        <f t="shared" si="30"/>
        <v>#REF!</v>
      </c>
      <c r="U85" s="51" t="e">
        <f t="shared" si="31"/>
        <v>#REF!</v>
      </c>
      <c r="V85" s="51" t="e">
        <f t="shared" si="31"/>
        <v>#REF!</v>
      </c>
      <c r="W85" s="51" t="e">
        <f t="shared" si="31"/>
        <v>#REF!</v>
      </c>
      <c r="X85" s="51" t="e">
        <f t="shared" si="31"/>
        <v>#REF!</v>
      </c>
      <c r="Y85" s="51" t="e">
        <f t="shared" si="31"/>
        <v>#REF!</v>
      </c>
      <c r="Z85" s="51" t="e">
        <f t="shared" si="31"/>
        <v>#REF!</v>
      </c>
      <c r="AA85" s="51"/>
      <c r="AB85" s="51" t="e">
        <f t="shared" si="31"/>
        <v>#REF!</v>
      </c>
      <c r="AC85" s="51"/>
      <c r="AD85" s="51" t="e">
        <f t="shared" si="31"/>
        <v>#REF!</v>
      </c>
      <c r="AE85" s="51"/>
      <c r="AF85" s="51" t="e">
        <f t="shared" si="31"/>
        <v>#REF!</v>
      </c>
      <c r="AG85" s="35">
        <v>374.79999999999995</v>
      </c>
      <c r="AH85" s="35">
        <v>132575</v>
      </c>
      <c r="AI85" s="35">
        <v>0</v>
      </c>
      <c r="AJ85" s="35">
        <v>125758.20000000001</v>
      </c>
      <c r="AK85" s="35">
        <v>0</v>
      </c>
      <c r="AL85" s="35">
        <v>123233.9</v>
      </c>
    </row>
    <row r="86" spans="1:38" s="6" customFormat="1" ht="15">
      <c r="A86" s="70"/>
      <c r="B86" s="68"/>
      <c r="C86" s="68" t="s">
        <v>166</v>
      </c>
      <c r="D86" s="116"/>
      <c r="E86" s="124" t="s">
        <v>257</v>
      </c>
      <c r="F86" s="31" t="e">
        <f>F87+#REF!+#REF!</f>
        <v>#REF!</v>
      </c>
      <c r="G86" s="31" t="e">
        <f>G87+#REF!+#REF!</f>
        <v>#REF!</v>
      </c>
      <c r="H86" s="31" t="e">
        <f>H87+#REF!+#REF!</f>
        <v>#REF!</v>
      </c>
      <c r="I86" s="51" t="e">
        <f>I87+#REF!+#REF!</f>
        <v>#REF!</v>
      </c>
      <c r="J86" s="51" t="e">
        <f>J87+#REF!+#REF!</f>
        <v>#REF!</v>
      </c>
      <c r="K86" s="51" t="e">
        <f>K87+#REF!+#REF!</f>
        <v>#REF!</v>
      </c>
      <c r="L86" s="51" t="e">
        <f>L87+#REF!+#REF!</f>
        <v>#REF!</v>
      </c>
      <c r="M86" s="51" t="e">
        <f>M87+#REF!+#REF!</f>
        <v>#REF!</v>
      </c>
      <c r="N86" s="51" t="e">
        <f>N87+#REF!+#REF!</f>
        <v>#REF!</v>
      </c>
      <c r="O86" s="51" t="e">
        <f>O87+#REF!+#REF!</f>
        <v>#REF!</v>
      </c>
      <c r="P86" s="51" t="e">
        <f>P87+#REF!+#REF!</f>
        <v>#REF!</v>
      </c>
      <c r="Q86" s="51" t="e">
        <f>Q87+#REF!+#REF!</f>
        <v>#REF!</v>
      </c>
      <c r="R86" s="51" t="e">
        <f>R87+#REF!+#REF!</f>
        <v>#REF!</v>
      </c>
      <c r="S86" s="51" t="e">
        <f>S87+#REF!+#REF!</f>
        <v>#REF!</v>
      </c>
      <c r="T86" s="51" t="e">
        <f>T87+#REF!+#REF!</f>
        <v>#REF!</v>
      </c>
      <c r="U86" s="51" t="e">
        <f>U87+#REF!+#REF!</f>
        <v>#REF!</v>
      </c>
      <c r="V86" s="51" t="e">
        <f>V87+#REF!+#REF!</f>
        <v>#REF!</v>
      </c>
      <c r="W86" s="51" t="e">
        <f>W87+#REF!+#REF!</f>
        <v>#REF!</v>
      </c>
      <c r="X86" s="51" t="e">
        <f>X87+#REF!+#REF!</f>
        <v>#REF!</v>
      </c>
      <c r="Y86" s="51" t="e">
        <f>Y87+#REF!+#REF!</f>
        <v>#REF!</v>
      </c>
      <c r="Z86" s="51" t="e">
        <f>Z87+#REF!+#REF!</f>
        <v>#REF!</v>
      </c>
      <c r="AA86" s="51"/>
      <c r="AB86" s="51" t="e">
        <f>AB87+#REF!+#REF!</f>
        <v>#REF!</v>
      </c>
      <c r="AC86" s="51"/>
      <c r="AD86" s="51" t="e">
        <f>AD87+#REF!+#REF!</f>
        <v>#REF!</v>
      </c>
      <c r="AE86" s="51"/>
      <c r="AF86" s="51" t="e">
        <f>AF87+#REF!+#REF!</f>
        <v>#REF!</v>
      </c>
      <c r="AG86" s="35">
        <v>374.79999999999995</v>
      </c>
      <c r="AH86" s="35">
        <v>132575</v>
      </c>
      <c r="AI86" s="35">
        <v>0</v>
      </c>
      <c r="AJ86" s="35">
        <v>125758.20000000001</v>
      </c>
      <c r="AK86" s="35">
        <v>0</v>
      </c>
      <c r="AL86" s="35">
        <v>123233.9</v>
      </c>
    </row>
    <row r="87" spans="1:38" s="1" customFormat="1" ht="78" customHeight="1">
      <c r="A87" s="70"/>
      <c r="B87" s="68"/>
      <c r="C87" s="68"/>
      <c r="D87" s="85" t="s">
        <v>52</v>
      </c>
      <c r="E87" s="78" t="s">
        <v>245</v>
      </c>
      <c r="F87" s="53">
        <v>90197.4</v>
      </c>
      <c r="G87" s="53">
        <v>90197.4</v>
      </c>
      <c r="H87" s="53">
        <v>90197.4</v>
      </c>
      <c r="I87" s="51"/>
      <c r="J87" s="51">
        <f>F87+I87</f>
        <v>90197.4</v>
      </c>
      <c r="K87" s="51"/>
      <c r="L87" s="51">
        <f>G87+K87</f>
        <v>90197.4</v>
      </c>
      <c r="M87" s="51"/>
      <c r="N87" s="51">
        <f>H87+M87</f>
        <v>90197.4</v>
      </c>
      <c r="O87" s="51"/>
      <c r="P87" s="51">
        <f>J87+O87</f>
        <v>90197.4</v>
      </c>
      <c r="Q87" s="51"/>
      <c r="R87" s="51">
        <f>L87+Q87</f>
        <v>90197.4</v>
      </c>
      <c r="S87" s="51"/>
      <c r="T87" s="51">
        <f>N87+S87</f>
        <v>90197.4</v>
      </c>
      <c r="U87" s="51"/>
      <c r="V87" s="51">
        <f>P87+U87</f>
        <v>90197.4</v>
      </c>
      <c r="W87" s="51"/>
      <c r="X87" s="51">
        <f>R87+W87</f>
        <v>90197.4</v>
      </c>
      <c r="Y87" s="51"/>
      <c r="Z87" s="51">
        <f>T87+Y87</f>
        <v>90197.4</v>
      </c>
      <c r="AA87" s="51"/>
      <c r="AB87" s="51">
        <f>V87+AA87</f>
        <v>90197.4</v>
      </c>
      <c r="AC87" s="51"/>
      <c r="AD87" s="51">
        <f>X87+AC87</f>
        <v>90197.4</v>
      </c>
      <c r="AE87" s="51"/>
      <c r="AF87" s="51">
        <f>Z87+AE87</f>
        <v>90197.4</v>
      </c>
      <c r="AG87" s="35">
        <v>374.79999999999995</v>
      </c>
      <c r="AH87" s="35">
        <v>90572.2</v>
      </c>
      <c r="AI87" s="35">
        <v>0</v>
      </c>
      <c r="AJ87" s="35">
        <v>90197.4</v>
      </c>
      <c r="AK87" s="35">
        <v>0</v>
      </c>
      <c r="AL87" s="35">
        <v>90197.4</v>
      </c>
    </row>
    <row r="88" spans="1:38" s="3" customFormat="1" ht="38.25">
      <c r="A88" s="70"/>
      <c r="B88" s="68"/>
      <c r="C88" s="68" t="s">
        <v>258</v>
      </c>
      <c r="D88" s="116"/>
      <c r="E88" s="86" t="s">
        <v>223</v>
      </c>
      <c r="F88" s="31" t="e">
        <f>F89+#REF!</f>
        <v>#REF!</v>
      </c>
      <c r="G88" s="31" t="e">
        <f>G89+#REF!</f>
        <v>#REF!</v>
      </c>
      <c r="H88" s="31" t="e">
        <f>H89+#REF!</f>
        <v>#REF!</v>
      </c>
      <c r="I88" s="51" t="e">
        <f>I89+#REF!</f>
        <v>#REF!</v>
      </c>
      <c r="J88" s="51" t="e">
        <f>J89+#REF!</f>
        <v>#REF!</v>
      </c>
      <c r="K88" s="51" t="e">
        <f>K89+#REF!</f>
        <v>#REF!</v>
      </c>
      <c r="L88" s="51" t="e">
        <f>L89+#REF!</f>
        <v>#REF!</v>
      </c>
      <c r="M88" s="51" t="e">
        <f>M89+#REF!</f>
        <v>#REF!</v>
      </c>
      <c r="N88" s="51" t="e">
        <f>N89+#REF!</f>
        <v>#REF!</v>
      </c>
      <c r="O88" s="51" t="e">
        <f>O89+#REF!</f>
        <v>#REF!</v>
      </c>
      <c r="P88" s="51" t="e">
        <f>P89+#REF!</f>
        <v>#REF!</v>
      </c>
      <c r="Q88" s="51" t="e">
        <f>Q89+#REF!</f>
        <v>#REF!</v>
      </c>
      <c r="R88" s="51" t="e">
        <f>R89+#REF!</f>
        <v>#REF!</v>
      </c>
      <c r="S88" s="51" t="e">
        <f>S89+#REF!</f>
        <v>#REF!</v>
      </c>
      <c r="T88" s="51" t="e">
        <f>T89+#REF!</f>
        <v>#REF!</v>
      </c>
      <c r="U88" s="93" t="e">
        <f>U89+#REF!</f>
        <v>#REF!</v>
      </c>
      <c r="V88" s="51" t="e">
        <f>V89+#REF!</f>
        <v>#REF!</v>
      </c>
      <c r="W88" s="51" t="e">
        <f>W89+#REF!</f>
        <v>#REF!</v>
      </c>
      <c r="X88" s="51" t="e">
        <f>X89+#REF!</f>
        <v>#REF!</v>
      </c>
      <c r="Y88" s="51" t="e">
        <f>Y89+#REF!</f>
        <v>#REF!</v>
      </c>
      <c r="Z88" s="51" t="e">
        <f>Z89+#REF!</f>
        <v>#REF!</v>
      </c>
      <c r="AA88" s="93"/>
      <c r="AB88" s="51" t="e">
        <f>AB89+#REF!</f>
        <v>#REF!</v>
      </c>
      <c r="AC88" s="51"/>
      <c r="AD88" s="51" t="e">
        <f>AD89+#REF!</f>
        <v>#REF!</v>
      </c>
      <c r="AE88" s="51"/>
      <c r="AF88" s="51" t="e">
        <f>AF89+#REF!</f>
        <v>#REF!</v>
      </c>
      <c r="AG88" s="35">
        <v>690.8</v>
      </c>
      <c r="AH88" s="35">
        <v>35670.1</v>
      </c>
      <c r="AI88" s="35">
        <v>0</v>
      </c>
      <c r="AJ88" s="35">
        <v>33445.6</v>
      </c>
      <c r="AK88" s="35">
        <v>0</v>
      </c>
      <c r="AL88" s="35">
        <v>33445.6</v>
      </c>
    </row>
    <row r="89" spans="1:38" s="5" customFormat="1" ht="26.25" customHeight="1">
      <c r="A89" s="70"/>
      <c r="B89" s="68"/>
      <c r="C89" s="68" t="s">
        <v>259</v>
      </c>
      <c r="D89" s="116"/>
      <c r="E89" s="86" t="s">
        <v>260</v>
      </c>
      <c r="F89" s="31" t="e">
        <f aca="true" t="shared" si="32" ref="F89:AF89">F90</f>
        <v>#REF!</v>
      </c>
      <c r="G89" s="31" t="e">
        <f t="shared" si="32"/>
        <v>#REF!</v>
      </c>
      <c r="H89" s="31" t="e">
        <f t="shared" si="32"/>
        <v>#REF!</v>
      </c>
      <c r="I89" s="51" t="e">
        <f t="shared" si="32"/>
        <v>#REF!</v>
      </c>
      <c r="J89" s="51" t="e">
        <f t="shared" si="32"/>
        <v>#REF!</v>
      </c>
      <c r="K89" s="51" t="e">
        <f t="shared" si="32"/>
        <v>#REF!</v>
      </c>
      <c r="L89" s="51" t="e">
        <f t="shared" si="32"/>
        <v>#REF!</v>
      </c>
      <c r="M89" s="51" t="e">
        <f t="shared" si="32"/>
        <v>#REF!</v>
      </c>
      <c r="N89" s="51" t="e">
        <f t="shared" si="32"/>
        <v>#REF!</v>
      </c>
      <c r="O89" s="51"/>
      <c r="P89" s="51" t="e">
        <f t="shared" si="32"/>
        <v>#REF!</v>
      </c>
      <c r="Q89" s="51"/>
      <c r="R89" s="51" t="e">
        <f t="shared" si="32"/>
        <v>#REF!</v>
      </c>
      <c r="S89" s="51"/>
      <c r="T89" s="51" t="e">
        <f t="shared" si="32"/>
        <v>#REF!</v>
      </c>
      <c r="U89" s="93" t="e">
        <f t="shared" si="32"/>
        <v>#REF!</v>
      </c>
      <c r="V89" s="51" t="e">
        <f t="shared" si="32"/>
        <v>#REF!</v>
      </c>
      <c r="W89" s="51" t="e">
        <f t="shared" si="32"/>
        <v>#REF!</v>
      </c>
      <c r="X89" s="51" t="e">
        <f t="shared" si="32"/>
        <v>#REF!</v>
      </c>
      <c r="Y89" s="51" t="e">
        <f t="shared" si="32"/>
        <v>#REF!</v>
      </c>
      <c r="Z89" s="51" t="e">
        <f t="shared" si="32"/>
        <v>#REF!</v>
      </c>
      <c r="AA89" s="93"/>
      <c r="AB89" s="51" t="e">
        <f t="shared" si="32"/>
        <v>#REF!</v>
      </c>
      <c r="AC89" s="51"/>
      <c r="AD89" s="51" t="e">
        <f t="shared" si="32"/>
        <v>#REF!</v>
      </c>
      <c r="AE89" s="51"/>
      <c r="AF89" s="51" t="e">
        <f t="shared" si="32"/>
        <v>#REF!</v>
      </c>
      <c r="AG89" s="35">
        <v>690.8</v>
      </c>
      <c r="AH89" s="35">
        <v>35269.9</v>
      </c>
      <c r="AI89" s="35">
        <v>0</v>
      </c>
      <c r="AJ89" s="35">
        <v>33188.6</v>
      </c>
      <c r="AK89" s="35">
        <v>0</v>
      </c>
      <c r="AL89" s="35">
        <v>33188.6</v>
      </c>
    </row>
    <row r="90" spans="1:38" s="6" customFormat="1" ht="25.5">
      <c r="A90" s="70"/>
      <c r="B90" s="68"/>
      <c r="C90" s="68" t="s">
        <v>167</v>
      </c>
      <c r="D90" s="116"/>
      <c r="E90" s="124" t="s">
        <v>261</v>
      </c>
      <c r="F90" s="31" t="e">
        <f>F91+#REF!</f>
        <v>#REF!</v>
      </c>
      <c r="G90" s="31" t="e">
        <f>G91+#REF!</f>
        <v>#REF!</v>
      </c>
      <c r="H90" s="31" t="e">
        <f>H91+#REF!</f>
        <v>#REF!</v>
      </c>
      <c r="I90" s="51" t="e">
        <f>I91+#REF!</f>
        <v>#REF!</v>
      </c>
      <c r="J90" s="51" t="e">
        <f>J91+#REF!</f>
        <v>#REF!</v>
      </c>
      <c r="K90" s="51" t="e">
        <f>K91+#REF!</f>
        <v>#REF!</v>
      </c>
      <c r="L90" s="51" t="e">
        <f>L91+#REF!</f>
        <v>#REF!</v>
      </c>
      <c r="M90" s="51" t="e">
        <f>M91+#REF!</f>
        <v>#REF!</v>
      </c>
      <c r="N90" s="51" t="e">
        <f>N91+#REF!</f>
        <v>#REF!</v>
      </c>
      <c r="O90" s="51"/>
      <c r="P90" s="51" t="e">
        <f>P91+#REF!</f>
        <v>#REF!</v>
      </c>
      <c r="Q90" s="51"/>
      <c r="R90" s="51" t="e">
        <f>R91+#REF!</f>
        <v>#REF!</v>
      </c>
      <c r="S90" s="51"/>
      <c r="T90" s="51" t="e">
        <f>T91+#REF!</f>
        <v>#REF!</v>
      </c>
      <c r="U90" s="93" t="e">
        <f>U91+#REF!</f>
        <v>#REF!</v>
      </c>
      <c r="V90" s="51" t="e">
        <f>V91+#REF!</f>
        <v>#REF!</v>
      </c>
      <c r="W90" s="51" t="e">
        <f>W91+#REF!</f>
        <v>#REF!</v>
      </c>
      <c r="X90" s="51" t="e">
        <f>X91+#REF!</f>
        <v>#REF!</v>
      </c>
      <c r="Y90" s="51" t="e">
        <f>Y91+#REF!</f>
        <v>#REF!</v>
      </c>
      <c r="Z90" s="51" t="e">
        <f>Z91+#REF!</f>
        <v>#REF!</v>
      </c>
      <c r="AA90" s="93"/>
      <c r="AB90" s="51" t="e">
        <f>AB91+#REF!</f>
        <v>#REF!</v>
      </c>
      <c r="AC90" s="51"/>
      <c r="AD90" s="51" t="e">
        <f>AD91+#REF!</f>
        <v>#REF!</v>
      </c>
      <c r="AE90" s="51"/>
      <c r="AF90" s="51" t="e">
        <f>AF91+#REF!</f>
        <v>#REF!</v>
      </c>
      <c r="AG90" s="35">
        <v>690.8</v>
      </c>
      <c r="AH90" s="35">
        <v>35269.9</v>
      </c>
      <c r="AI90" s="35">
        <v>0</v>
      </c>
      <c r="AJ90" s="35">
        <v>33188.6</v>
      </c>
      <c r="AK90" s="35">
        <v>0</v>
      </c>
      <c r="AL90" s="35">
        <v>33188.6</v>
      </c>
    </row>
    <row r="91" spans="1:38" s="1" customFormat="1" ht="78" customHeight="1">
      <c r="A91" s="70"/>
      <c r="B91" s="68"/>
      <c r="C91" s="68"/>
      <c r="D91" s="85" t="s">
        <v>52</v>
      </c>
      <c r="E91" s="78" t="s">
        <v>245</v>
      </c>
      <c r="F91" s="53">
        <f>23186.9+1608.6+13.5+143+1.4+7426.4</f>
        <v>32379.800000000003</v>
      </c>
      <c r="G91" s="53">
        <f>23186.9+1608.6+13.5+143+7426.4</f>
        <v>32378.4</v>
      </c>
      <c r="H91" s="53">
        <f>23186.9+1608.6+13.5+143+7426.4</f>
        <v>32378.4</v>
      </c>
      <c r="I91" s="51">
        <v>1357.2</v>
      </c>
      <c r="J91" s="51">
        <f>F91+I91</f>
        <v>33737</v>
      </c>
      <c r="K91" s="51">
        <v>0</v>
      </c>
      <c r="L91" s="51">
        <f>G91+K91</f>
        <v>32378.4</v>
      </c>
      <c r="M91" s="51">
        <v>0</v>
      </c>
      <c r="N91" s="51">
        <f>H91+M91</f>
        <v>32378.4</v>
      </c>
      <c r="O91" s="51"/>
      <c r="P91" s="51">
        <f>J91+O91</f>
        <v>33737</v>
      </c>
      <c r="Q91" s="51"/>
      <c r="R91" s="51">
        <f>L91+Q91</f>
        <v>32378.4</v>
      </c>
      <c r="S91" s="51"/>
      <c r="T91" s="51">
        <f>N91+S91</f>
        <v>32378.4</v>
      </c>
      <c r="U91" s="93">
        <f>368.9-460.2</f>
        <v>-91.30000000000001</v>
      </c>
      <c r="V91" s="51">
        <f>P91+U91</f>
        <v>33645.7</v>
      </c>
      <c r="W91" s="51">
        <f>739-739</f>
        <v>0</v>
      </c>
      <c r="X91" s="51">
        <f>R91+W91</f>
        <v>32378.4</v>
      </c>
      <c r="Y91" s="51">
        <f>739-739</f>
        <v>0</v>
      </c>
      <c r="Z91" s="51">
        <f>T91+Y91</f>
        <v>32378.4</v>
      </c>
      <c r="AA91" s="93"/>
      <c r="AB91" s="51">
        <f>V91+AA91</f>
        <v>33645.7</v>
      </c>
      <c r="AC91" s="51"/>
      <c r="AD91" s="51">
        <f>X91+AC91</f>
        <v>32378.4</v>
      </c>
      <c r="AE91" s="51"/>
      <c r="AF91" s="51">
        <f>Z91+AE91</f>
        <v>32378.4</v>
      </c>
      <c r="AG91" s="79">
        <v>690.8</v>
      </c>
      <c r="AH91" s="35">
        <v>34336.5</v>
      </c>
      <c r="AI91" s="35">
        <v>0</v>
      </c>
      <c r="AJ91" s="35">
        <v>32378.4</v>
      </c>
      <c r="AK91" s="35">
        <v>0</v>
      </c>
      <c r="AL91" s="35">
        <v>32378.4</v>
      </c>
    </row>
    <row r="92" spans="1:38" s="1" customFormat="1" ht="15">
      <c r="A92" s="70"/>
      <c r="B92" s="81" t="s">
        <v>113</v>
      </c>
      <c r="C92" s="68"/>
      <c r="D92" s="82"/>
      <c r="E92" s="89" t="s">
        <v>114</v>
      </c>
      <c r="F92" s="31" t="e">
        <f>#REF!+F93</f>
        <v>#REF!</v>
      </c>
      <c r="G92" s="31" t="e">
        <f>#REF!+G93</f>
        <v>#REF!</v>
      </c>
      <c r="H92" s="31" t="e">
        <f>#REF!+H93</f>
        <v>#REF!</v>
      </c>
      <c r="I92" s="51" t="e">
        <f>#REF!+I93</f>
        <v>#REF!</v>
      </c>
      <c r="J92" s="51" t="e">
        <f>#REF!+J93</f>
        <v>#REF!</v>
      </c>
      <c r="K92" s="51" t="e">
        <f>#REF!+K93</f>
        <v>#REF!</v>
      </c>
      <c r="L92" s="51" t="e">
        <f>#REF!+L93</f>
        <v>#REF!</v>
      </c>
      <c r="M92" s="51" t="e">
        <f>#REF!+M93</f>
        <v>#REF!</v>
      </c>
      <c r="N92" s="51" t="e">
        <f>#REF!+N93</f>
        <v>#REF!</v>
      </c>
      <c r="O92" s="51"/>
      <c r="P92" s="51" t="e">
        <f>#REF!+P93</f>
        <v>#REF!</v>
      </c>
      <c r="Q92" s="51"/>
      <c r="R92" s="51" t="e">
        <f>#REF!+R93</f>
        <v>#REF!</v>
      </c>
      <c r="S92" s="51"/>
      <c r="T92" s="51" t="e">
        <f>#REF!+T93</f>
        <v>#REF!</v>
      </c>
      <c r="U92" s="51"/>
      <c r="V92" s="51" t="e">
        <f>#REF!+V93</f>
        <v>#REF!</v>
      </c>
      <c r="W92" s="51"/>
      <c r="X92" s="51" t="e">
        <f>#REF!+X93</f>
        <v>#REF!</v>
      </c>
      <c r="Y92" s="51"/>
      <c r="Z92" s="51" t="e">
        <f>#REF!+Z93</f>
        <v>#REF!</v>
      </c>
      <c r="AA92" s="51"/>
      <c r="AB92" s="51" t="e">
        <f>#REF!+AB93</f>
        <v>#REF!</v>
      </c>
      <c r="AC92" s="51"/>
      <c r="AD92" s="51" t="e">
        <f>#REF!+AD93</f>
        <v>#REF!</v>
      </c>
      <c r="AE92" s="51"/>
      <c r="AF92" s="51" t="e">
        <f>#REF!+AF93</f>
        <v>#REF!</v>
      </c>
      <c r="AG92" s="35">
        <v>10640</v>
      </c>
      <c r="AH92" s="35">
        <v>58934.700000000004</v>
      </c>
      <c r="AI92" s="35">
        <v>0</v>
      </c>
      <c r="AJ92" s="35">
        <v>16962.8</v>
      </c>
      <c r="AK92" s="35">
        <v>0</v>
      </c>
      <c r="AL92" s="35">
        <v>17579.1</v>
      </c>
    </row>
    <row r="93" spans="1:38" s="24" customFormat="1" ht="15">
      <c r="A93" s="70"/>
      <c r="B93" s="81" t="s">
        <v>66</v>
      </c>
      <c r="C93" s="68"/>
      <c r="D93" s="82"/>
      <c r="E93" s="89" t="s">
        <v>67</v>
      </c>
      <c r="F93" s="31">
        <f>F94</f>
        <v>0</v>
      </c>
      <c r="G93" s="31">
        <f aca="true" t="shared" si="33" ref="G93:V97">G94</f>
        <v>0</v>
      </c>
      <c r="H93" s="31">
        <f t="shared" si="33"/>
        <v>0</v>
      </c>
      <c r="I93" s="51"/>
      <c r="J93" s="51">
        <f t="shared" si="33"/>
        <v>0</v>
      </c>
      <c r="K93" s="51"/>
      <c r="L93" s="51">
        <f t="shared" si="33"/>
        <v>0</v>
      </c>
      <c r="M93" s="51"/>
      <c r="N93" s="51">
        <f t="shared" si="33"/>
        <v>0</v>
      </c>
      <c r="O93" s="51"/>
      <c r="P93" s="51">
        <f t="shared" si="33"/>
        <v>0</v>
      </c>
      <c r="Q93" s="51"/>
      <c r="R93" s="51">
        <f t="shared" si="33"/>
        <v>0</v>
      </c>
      <c r="S93" s="51"/>
      <c r="T93" s="51">
        <f t="shared" si="33"/>
        <v>0</v>
      </c>
      <c r="U93" s="51"/>
      <c r="V93" s="51">
        <f t="shared" si="33"/>
        <v>0</v>
      </c>
      <c r="W93" s="51"/>
      <c r="X93" s="51">
        <f aca="true" t="shared" si="34" ref="V93:Z97">X94</f>
        <v>0</v>
      </c>
      <c r="Y93" s="51"/>
      <c r="Z93" s="51">
        <f t="shared" si="34"/>
        <v>0</v>
      </c>
      <c r="AA93" s="51"/>
      <c r="AB93" s="51">
        <f>AB94</f>
        <v>0</v>
      </c>
      <c r="AC93" s="51"/>
      <c r="AD93" s="51">
        <f aca="true" t="shared" si="35" ref="AB93:AF97">AD94</f>
        <v>0</v>
      </c>
      <c r="AE93" s="51"/>
      <c r="AF93" s="51">
        <f t="shared" si="35"/>
        <v>0</v>
      </c>
      <c r="AG93" s="35">
        <v>10640</v>
      </c>
      <c r="AH93" s="35">
        <v>10640</v>
      </c>
      <c r="AI93" s="35">
        <v>0</v>
      </c>
      <c r="AJ93" s="35">
        <v>0</v>
      </c>
      <c r="AK93" s="35">
        <v>0</v>
      </c>
      <c r="AL93" s="35">
        <v>0</v>
      </c>
    </row>
    <row r="94" spans="1:38" s="24" customFormat="1" ht="25.5">
      <c r="A94" s="70"/>
      <c r="B94" s="81"/>
      <c r="C94" s="68" t="s">
        <v>197</v>
      </c>
      <c r="D94" s="82"/>
      <c r="E94" s="89" t="s">
        <v>225</v>
      </c>
      <c r="F94" s="31">
        <f>F95</f>
        <v>0</v>
      </c>
      <c r="G94" s="31">
        <f t="shared" si="33"/>
        <v>0</v>
      </c>
      <c r="H94" s="31">
        <f t="shared" si="33"/>
        <v>0</v>
      </c>
      <c r="I94" s="51"/>
      <c r="J94" s="51">
        <f t="shared" si="33"/>
        <v>0</v>
      </c>
      <c r="K94" s="51"/>
      <c r="L94" s="51">
        <f t="shared" si="33"/>
        <v>0</v>
      </c>
      <c r="M94" s="51"/>
      <c r="N94" s="51">
        <f t="shared" si="33"/>
        <v>0</v>
      </c>
      <c r="O94" s="51"/>
      <c r="P94" s="51">
        <f t="shared" si="33"/>
        <v>0</v>
      </c>
      <c r="Q94" s="51"/>
      <c r="R94" s="51">
        <f t="shared" si="33"/>
        <v>0</v>
      </c>
      <c r="S94" s="51"/>
      <c r="T94" s="51">
        <f t="shared" si="33"/>
        <v>0</v>
      </c>
      <c r="U94" s="51"/>
      <c r="V94" s="51">
        <f t="shared" si="34"/>
        <v>0</v>
      </c>
      <c r="W94" s="51"/>
      <c r="X94" s="51">
        <f t="shared" si="34"/>
        <v>0</v>
      </c>
      <c r="Y94" s="51"/>
      <c r="Z94" s="51">
        <f t="shared" si="34"/>
        <v>0</v>
      </c>
      <c r="AA94" s="51"/>
      <c r="AB94" s="51">
        <f t="shared" si="35"/>
        <v>0</v>
      </c>
      <c r="AC94" s="51"/>
      <c r="AD94" s="51">
        <f t="shared" si="35"/>
        <v>0</v>
      </c>
      <c r="AE94" s="51"/>
      <c r="AF94" s="51">
        <f t="shared" si="35"/>
        <v>0</v>
      </c>
      <c r="AG94" s="35">
        <v>10640</v>
      </c>
      <c r="AH94" s="35">
        <v>10640</v>
      </c>
      <c r="AI94" s="35">
        <v>0</v>
      </c>
      <c r="AJ94" s="35">
        <v>0</v>
      </c>
      <c r="AK94" s="35">
        <v>0</v>
      </c>
      <c r="AL94" s="35">
        <v>0</v>
      </c>
    </row>
    <row r="95" spans="1:38" s="24" customFormat="1" ht="15">
      <c r="A95" s="70"/>
      <c r="B95" s="81"/>
      <c r="C95" s="68" t="s">
        <v>37</v>
      </c>
      <c r="D95" s="82"/>
      <c r="E95" s="89" t="s">
        <v>226</v>
      </c>
      <c r="F95" s="31">
        <f>F96</f>
        <v>0</v>
      </c>
      <c r="G95" s="31">
        <f t="shared" si="33"/>
        <v>0</v>
      </c>
      <c r="H95" s="31">
        <f t="shared" si="33"/>
        <v>0</v>
      </c>
      <c r="I95" s="51"/>
      <c r="J95" s="51">
        <f t="shared" si="33"/>
        <v>0</v>
      </c>
      <c r="K95" s="51"/>
      <c r="L95" s="51">
        <f t="shared" si="33"/>
        <v>0</v>
      </c>
      <c r="M95" s="51"/>
      <c r="N95" s="51">
        <f t="shared" si="33"/>
        <v>0</v>
      </c>
      <c r="O95" s="51"/>
      <c r="P95" s="51">
        <f t="shared" si="33"/>
        <v>0</v>
      </c>
      <c r="Q95" s="51"/>
      <c r="R95" s="51">
        <f t="shared" si="33"/>
        <v>0</v>
      </c>
      <c r="S95" s="51"/>
      <c r="T95" s="51">
        <f t="shared" si="33"/>
        <v>0</v>
      </c>
      <c r="U95" s="51"/>
      <c r="V95" s="51">
        <f t="shared" si="34"/>
        <v>0</v>
      </c>
      <c r="W95" s="51"/>
      <c r="X95" s="51">
        <f t="shared" si="34"/>
        <v>0</v>
      </c>
      <c r="Y95" s="51"/>
      <c r="Z95" s="51">
        <f t="shared" si="34"/>
        <v>0</v>
      </c>
      <c r="AA95" s="51"/>
      <c r="AB95" s="51">
        <f t="shared" si="35"/>
        <v>0</v>
      </c>
      <c r="AC95" s="51"/>
      <c r="AD95" s="51">
        <f t="shared" si="35"/>
        <v>0</v>
      </c>
      <c r="AE95" s="51"/>
      <c r="AF95" s="51">
        <f t="shared" si="35"/>
        <v>0</v>
      </c>
      <c r="AG95" s="35">
        <v>10640</v>
      </c>
      <c r="AH95" s="35">
        <v>10640</v>
      </c>
      <c r="AI95" s="35">
        <v>0</v>
      </c>
      <c r="AJ95" s="35">
        <v>0</v>
      </c>
      <c r="AK95" s="35">
        <v>0</v>
      </c>
      <c r="AL95" s="35">
        <v>0</v>
      </c>
    </row>
    <row r="96" spans="1:38" s="24" customFormat="1" ht="25.5">
      <c r="A96" s="70"/>
      <c r="B96" s="81"/>
      <c r="C96" s="68" t="s">
        <v>38</v>
      </c>
      <c r="D96" s="82"/>
      <c r="E96" s="89" t="s">
        <v>201</v>
      </c>
      <c r="F96" s="31">
        <f>F97</f>
        <v>0</v>
      </c>
      <c r="G96" s="31">
        <f t="shared" si="33"/>
        <v>0</v>
      </c>
      <c r="H96" s="31">
        <f t="shared" si="33"/>
        <v>0</v>
      </c>
      <c r="I96" s="51"/>
      <c r="J96" s="51">
        <f t="shared" si="33"/>
        <v>0</v>
      </c>
      <c r="K96" s="51"/>
      <c r="L96" s="51">
        <f t="shared" si="33"/>
        <v>0</v>
      </c>
      <c r="M96" s="51"/>
      <c r="N96" s="51">
        <f t="shared" si="33"/>
        <v>0</v>
      </c>
      <c r="O96" s="51"/>
      <c r="P96" s="51">
        <f t="shared" si="33"/>
        <v>0</v>
      </c>
      <c r="Q96" s="51"/>
      <c r="R96" s="51">
        <f t="shared" si="33"/>
        <v>0</v>
      </c>
      <c r="S96" s="51"/>
      <c r="T96" s="51">
        <f t="shared" si="33"/>
        <v>0</v>
      </c>
      <c r="U96" s="51"/>
      <c r="V96" s="51">
        <f t="shared" si="34"/>
        <v>0</v>
      </c>
      <c r="W96" s="51"/>
      <c r="X96" s="51">
        <f t="shared" si="34"/>
        <v>0</v>
      </c>
      <c r="Y96" s="51"/>
      <c r="Z96" s="51">
        <f t="shared" si="34"/>
        <v>0</v>
      </c>
      <c r="AA96" s="51"/>
      <c r="AB96" s="51">
        <f t="shared" si="35"/>
        <v>0</v>
      </c>
      <c r="AC96" s="51"/>
      <c r="AD96" s="51">
        <f t="shared" si="35"/>
        <v>0</v>
      </c>
      <c r="AE96" s="51"/>
      <c r="AF96" s="51">
        <f t="shared" si="35"/>
        <v>0</v>
      </c>
      <c r="AG96" s="35">
        <v>10640</v>
      </c>
      <c r="AH96" s="35">
        <v>10640</v>
      </c>
      <c r="AI96" s="35">
        <v>0</v>
      </c>
      <c r="AJ96" s="35">
        <v>0</v>
      </c>
      <c r="AK96" s="35">
        <v>0</v>
      </c>
      <c r="AL96" s="35">
        <v>0</v>
      </c>
    </row>
    <row r="97" spans="1:38" s="24" customFormat="1" ht="25.5">
      <c r="A97" s="70"/>
      <c r="B97" s="81"/>
      <c r="C97" s="68" t="s">
        <v>148</v>
      </c>
      <c r="D97" s="82"/>
      <c r="E97" s="89" t="s">
        <v>141</v>
      </c>
      <c r="F97" s="31">
        <f>F98</f>
        <v>0</v>
      </c>
      <c r="G97" s="31">
        <f t="shared" si="33"/>
        <v>0</v>
      </c>
      <c r="H97" s="31">
        <f t="shared" si="33"/>
        <v>0</v>
      </c>
      <c r="I97" s="51"/>
      <c r="J97" s="51">
        <f t="shared" si="33"/>
        <v>0</v>
      </c>
      <c r="K97" s="51"/>
      <c r="L97" s="51">
        <f t="shared" si="33"/>
        <v>0</v>
      </c>
      <c r="M97" s="51"/>
      <c r="N97" s="51">
        <f t="shared" si="33"/>
        <v>0</v>
      </c>
      <c r="O97" s="51"/>
      <c r="P97" s="51">
        <f t="shared" si="33"/>
        <v>0</v>
      </c>
      <c r="Q97" s="51"/>
      <c r="R97" s="51">
        <f t="shared" si="33"/>
        <v>0</v>
      </c>
      <c r="S97" s="51"/>
      <c r="T97" s="51">
        <f t="shared" si="33"/>
        <v>0</v>
      </c>
      <c r="U97" s="51"/>
      <c r="V97" s="51">
        <f t="shared" si="34"/>
        <v>0</v>
      </c>
      <c r="W97" s="51"/>
      <c r="X97" s="51">
        <f t="shared" si="34"/>
        <v>0</v>
      </c>
      <c r="Y97" s="51"/>
      <c r="Z97" s="51">
        <f t="shared" si="34"/>
        <v>0</v>
      </c>
      <c r="AA97" s="51"/>
      <c r="AB97" s="51">
        <f t="shared" si="35"/>
        <v>0</v>
      </c>
      <c r="AC97" s="51"/>
      <c r="AD97" s="51">
        <f t="shared" si="35"/>
        <v>0</v>
      </c>
      <c r="AE97" s="51"/>
      <c r="AF97" s="51">
        <f t="shared" si="35"/>
        <v>0</v>
      </c>
      <c r="AG97" s="35">
        <v>10640</v>
      </c>
      <c r="AH97" s="35">
        <v>10640</v>
      </c>
      <c r="AI97" s="35">
        <v>0</v>
      </c>
      <c r="AJ97" s="35">
        <v>0</v>
      </c>
      <c r="AK97" s="35">
        <v>0</v>
      </c>
      <c r="AL97" s="35">
        <v>0</v>
      </c>
    </row>
    <row r="98" spans="1:38" s="24" customFormat="1" ht="38.25">
      <c r="A98" s="70"/>
      <c r="B98" s="81"/>
      <c r="C98" s="68"/>
      <c r="D98" s="81" t="s">
        <v>53</v>
      </c>
      <c r="E98" s="89" t="s">
        <v>171</v>
      </c>
      <c r="F98" s="31"/>
      <c r="G98" s="31"/>
      <c r="H98" s="31"/>
      <c r="I98" s="51"/>
      <c r="J98" s="51">
        <f>F98+I98</f>
        <v>0</v>
      </c>
      <c r="K98" s="51"/>
      <c r="L98" s="51">
        <f>G98+K98</f>
        <v>0</v>
      </c>
      <c r="M98" s="51"/>
      <c r="N98" s="51">
        <f>H98+M98</f>
        <v>0</v>
      </c>
      <c r="O98" s="51"/>
      <c r="P98" s="51">
        <f>J98+O98</f>
        <v>0</v>
      </c>
      <c r="Q98" s="51"/>
      <c r="R98" s="51">
        <f>L98+Q98</f>
        <v>0</v>
      </c>
      <c r="S98" s="51"/>
      <c r="T98" s="51">
        <f>N98+S98</f>
        <v>0</v>
      </c>
      <c r="U98" s="51"/>
      <c r="V98" s="51">
        <f>P98+U98</f>
        <v>0</v>
      </c>
      <c r="W98" s="51"/>
      <c r="X98" s="51">
        <f>R98+W98</f>
        <v>0</v>
      </c>
      <c r="Y98" s="51"/>
      <c r="Z98" s="51">
        <f>T98+Y98</f>
        <v>0</v>
      </c>
      <c r="AA98" s="51"/>
      <c r="AB98" s="51">
        <f>V98+AA98</f>
        <v>0</v>
      </c>
      <c r="AC98" s="51"/>
      <c r="AD98" s="51">
        <f>X98+AC98</f>
        <v>0</v>
      </c>
      <c r="AE98" s="51"/>
      <c r="AF98" s="51">
        <f>Z98+AE98</f>
        <v>0</v>
      </c>
      <c r="AG98" s="35">
        <v>10640</v>
      </c>
      <c r="AH98" s="35">
        <v>10640</v>
      </c>
      <c r="AI98" s="35">
        <v>0</v>
      </c>
      <c r="AJ98" s="35">
        <v>0</v>
      </c>
      <c r="AK98" s="35">
        <v>0</v>
      </c>
      <c r="AL98" s="35">
        <v>0</v>
      </c>
    </row>
    <row r="99" spans="1:38" s="1" customFormat="1" ht="15">
      <c r="A99" s="70"/>
      <c r="B99" s="68" t="s">
        <v>115</v>
      </c>
      <c r="C99" s="68"/>
      <c r="D99" s="85"/>
      <c r="E99" s="83" t="s">
        <v>116</v>
      </c>
      <c r="F99" s="53" t="e">
        <f>#REF!+F100</f>
        <v>#REF!</v>
      </c>
      <c r="G99" s="53" t="e">
        <f>#REF!+G100</f>
        <v>#REF!</v>
      </c>
      <c r="H99" s="53" t="e">
        <f>#REF!+H100</f>
        <v>#REF!</v>
      </c>
      <c r="I99" s="51" t="e">
        <f>#REF!+I100</f>
        <v>#REF!</v>
      </c>
      <c r="J99" s="51" t="e">
        <f>#REF!+J100</f>
        <v>#REF!</v>
      </c>
      <c r="K99" s="51" t="e">
        <f>#REF!+K100</f>
        <v>#REF!</v>
      </c>
      <c r="L99" s="51" t="e">
        <f>#REF!+L100</f>
        <v>#REF!</v>
      </c>
      <c r="M99" s="51" t="e">
        <f>#REF!+M100</f>
        <v>#REF!</v>
      </c>
      <c r="N99" s="51" t="e">
        <f>#REF!+N100</f>
        <v>#REF!</v>
      </c>
      <c r="O99" s="51" t="e">
        <f>#REF!+O100</f>
        <v>#REF!</v>
      </c>
      <c r="P99" s="51" t="e">
        <f>#REF!+P100</f>
        <v>#REF!</v>
      </c>
      <c r="Q99" s="54" t="e">
        <f>#REF!+Q100</f>
        <v>#REF!</v>
      </c>
      <c r="R99" s="51" t="e">
        <f>#REF!+R100</f>
        <v>#REF!</v>
      </c>
      <c r="S99" s="51" t="e">
        <f>#REF!+S100</f>
        <v>#REF!</v>
      </c>
      <c r="T99" s="51" t="e">
        <f>#REF!+T100</f>
        <v>#REF!</v>
      </c>
      <c r="U99" s="51" t="e">
        <f>#REF!+U100</f>
        <v>#REF!</v>
      </c>
      <c r="V99" s="51" t="e">
        <f>#REF!+V100</f>
        <v>#REF!</v>
      </c>
      <c r="W99" s="51" t="e">
        <f>#REF!+W100</f>
        <v>#REF!</v>
      </c>
      <c r="X99" s="51" t="e">
        <f>#REF!+X100</f>
        <v>#REF!</v>
      </c>
      <c r="Y99" s="51" t="e">
        <f>#REF!+Y100</f>
        <v>#REF!</v>
      </c>
      <c r="Z99" s="51" t="e">
        <f>#REF!+Z100</f>
        <v>#REF!</v>
      </c>
      <c r="AA99" s="51" t="e">
        <f>#REF!+AA100</f>
        <v>#REF!</v>
      </c>
      <c r="AB99" s="51" t="e">
        <f>#REF!+AB100</f>
        <v>#REF!</v>
      </c>
      <c r="AC99" s="51" t="e">
        <f>#REF!+AC100</f>
        <v>#REF!</v>
      </c>
      <c r="AD99" s="51" t="e">
        <f>#REF!+AD100</f>
        <v>#REF!</v>
      </c>
      <c r="AE99" s="51" t="e">
        <f>#REF!+AE100</f>
        <v>#REF!</v>
      </c>
      <c r="AF99" s="51" t="e">
        <f>#REF!+AF100</f>
        <v>#REF!</v>
      </c>
      <c r="AG99" s="79">
        <v>-7544.4</v>
      </c>
      <c r="AH99" s="35">
        <v>109844.5</v>
      </c>
      <c r="AI99" s="35">
        <v>0</v>
      </c>
      <c r="AJ99" s="35">
        <v>27190.400000000005</v>
      </c>
      <c r="AK99" s="35">
        <v>0</v>
      </c>
      <c r="AL99" s="35">
        <v>127732.8</v>
      </c>
    </row>
    <row r="100" spans="1:38" s="1" customFormat="1" ht="15">
      <c r="A100" s="70"/>
      <c r="B100" s="68" t="s">
        <v>174</v>
      </c>
      <c r="C100" s="68"/>
      <c r="D100" s="85"/>
      <c r="E100" s="83" t="s">
        <v>175</v>
      </c>
      <c r="F100" s="36" t="e">
        <f>F101+#REF!+F108</f>
        <v>#REF!</v>
      </c>
      <c r="G100" s="36" t="e">
        <f>G101+#REF!+G108</f>
        <v>#REF!</v>
      </c>
      <c r="H100" s="36" t="e">
        <f>H101+#REF!+H108</f>
        <v>#REF!</v>
      </c>
      <c r="I100" s="35" t="e">
        <f>I101+#REF!+I108</f>
        <v>#REF!</v>
      </c>
      <c r="J100" s="35" t="e">
        <f>J101+#REF!+J108</f>
        <v>#REF!</v>
      </c>
      <c r="K100" s="35" t="e">
        <f>K101+#REF!+K108</f>
        <v>#REF!</v>
      </c>
      <c r="L100" s="35" t="e">
        <f>L101+#REF!+L108</f>
        <v>#REF!</v>
      </c>
      <c r="M100" s="35" t="e">
        <f>M101+#REF!+M108</f>
        <v>#REF!</v>
      </c>
      <c r="N100" s="35" t="e">
        <f>N101+#REF!+N108</f>
        <v>#REF!</v>
      </c>
      <c r="O100" s="35" t="e">
        <f>O101+#REF!+O108</f>
        <v>#REF!</v>
      </c>
      <c r="P100" s="35" t="e">
        <f>P101+#REF!+P108</f>
        <v>#REF!</v>
      </c>
      <c r="Q100" s="35" t="e">
        <f>Q101+#REF!+Q108</f>
        <v>#REF!</v>
      </c>
      <c r="R100" s="35" t="e">
        <f>R101+#REF!+R108</f>
        <v>#REF!</v>
      </c>
      <c r="S100" s="35" t="e">
        <f>S101+#REF!+S108</f>
        <v>#REF!</v>
      </c>
      <c r="T100" s="35" t="e">
        <f>T101+#REF!+T108</f>
        <v>#REF!</v>
      </c>
      <c r="U100" s="35"/>
      <c r="V100" s="35" t="e">
        <f>V101+#REF!+V108</f>
        <v>#REF!</v>
      </c>
      <c r="W100" s="35"/>
      <c r="X100" s="35" t="e">
        <f>X101+#REF!+X108</f>
        <v>#REF!</v>
      </c>
      <c r="Y100" s="35"/>
      <c r="Z100" s="35" t="e">
        <f>Z101+#REF!+Z108</f>
        <v>#REF!</v>
      </c>
      <c r="AA100" s="51" t="e">
        <f>AA101+#REF!+AA108</f>
        <v>#REF!</v>
      </c>
      <c r="AB100" s="51" t="e">
        <f>AB101+#REF!+AB108</f>
        <v>#REF!</v>
      </c>
      <c r="AC100" s="51" t="e">
        <f>AC101+#REF!+AC108</f>
        <v>#REF!</v>
      </c>
      <c r="AD100" s="51" t="e">
        <f>AD101+#REF!+AD108</f>
        <v>#REF!</v>
      </c>
      <c r="AE100" s="51" t="e">
        <f>AE101+#REF!+AE108</f>
        <v>#REF!</v>
      </c>
      <c r="AF100" s="51" t="e">
        <f>AF101+#REF!+AF108</f>
        <v>#REF!</v>
      </c>
      <c r="AG100" s="38">
        <v>-7544.4</v>
      </c>
      <c r="AH100" s="35">
        <v>107776.3</v>
      </c>
      <c r="AI100" s="35">
        <v>0</v>
      </c>
      <c r="AJ100" s="35">
        <v>2200</v>
      </c>
      <c r="AK100" s="35">
        <v>0</v>
      </c>
      <c r="AL100" s="35">
        <v>900</v>
      </c>
    </row>
    <row r="101" spans="1:38" s="1" customFormat="1" ht="25.5">
      <c r="A101" s="70"/>
      <c r="B101" s="68"/>
      <c r="C101" s="68" t="s">
        <v>197</v>
      </c>
      <c r="D101" s="85"/>
      <c r="E101" s="83" t="s">
        <v>225</v>
      </c>
      <c r="F101" s="53" t="e">
        <f>#REF!+F102</f>
        <v>#REF!</v>
      </c>
      <c r="G101" s="53" t="e">
        <f>#REF!+G102</f>
        <v>#REF!</v>
      </c>
      <c r="H101" s="53" t="e">
        <f>#REF!+H102</f>
        <v>#REF!</v>
      </c>
      <c r="I101" s="51" t="e">
        <f>#REF!+I102</f>
        <v>#REF!</v>
      </c>
      <c r="J101" s="51" t="e">
        <f>#REF!+J102</f>
        <v>#REF!</v>
      </c>
      <c r="K101" s="51" t="e">
        <f>#REF!+K102</f>
        <v>#REF!</v>
      </c>
      <c r="L101" s="51" t="e">
        <f>#REF!+L102</f>
        <v>#REF!</v>
      </c>
      <c r="M101" s="51" t="e">
        <f>#REF!+M102</f>
        <v>#REF!</v>
      </c>
      <c r="N101" s="51" t="e">
        <f>#REF!+N102</f>
        <v>#REF!</v>
      </c>
      <c r="O101" s="54" t="e">
        <f>#REF!+O102</f>
        <v>#REF!</v>
      </c>
      <c r="P101" s="51" t="e">
        <f>#REF!+P102</f>
        <v>#REF!</v>
      </c>
      <c r="Q101" s="51" t="e">
        <f>#REF!+Q102</f>
        <v>#REF!</v>
      </c>
      <c r="R101" s="51" t="e">
        <f>#REF!+R102</f>
        <v>#REF!</v>
      </c>
      <c r="S101" s="51" t="e">
        <f>#REF!+S102</f>
        <v>#REF!</v>
      </c>
      <c r="T101" s="51" t="e">
        <f>#REF!+T102</f>
        <v>#REF!</v>
      </c>
      <c r="U101" s="54"/>
      <c r="V101" s="51" t="e">
        <f>#REF!+V102</f>
        <v>#REF!</v>
      </c>
      <c r="W101" s="51"/>
      <c r="X101" s="51" t="e">
        <f>#REF!+X102</f>
        <v>#REF!</v>
      </c>
      <c r="Y101" s="51"/>
      <c r="Z101" s="51" t="e">
        <f>#REF!+Z102</f>
        <v>#REF!</v>
      </c>
      <c r="AA101" s="54"/>
      <c r="AB101" s="51" t="e">
        <f>#REF!+AB102</f>
        <v>#REF!</v>
      </c>
      <c r="AC101" s="51"/>
      <c r="AD101" s="51" t="e">
        <f>#REF!+AD102</f>
        <v>#REF!</v>
      </c>
      <c r="AE101" s="51"/>
      <c r="AF101" s="51" t="e">
        <f>#REF!+AF102</f>
        <v>#REF!</v>
      </c>
      <c r="AG101" s="38">
        <v>-7100</v>
      </c>
      <c r="AH101" s="38">
        <v>76275.6</v>
      </c>
      <c r="AI101" s="38">
        <v>0</v>
      </c>
      <c r="AJ101" s="38">
        <v>2200</v>
      </c>
      <c r="AK101" s="38">
        <v>0</v>
      </c>
      <c r="AL101" s="38">
        <v>900</v>
      </c>
    </row>
    <row r="102" spans="1:38" s="1" customFormat="1" ht="38.25">
      <c r="A102" s="70"/>
      <c r="B102" s="68"/>
      <c r="C102" s="68" t="s">
        <v>292</v>
      </c>
      <c r="D102" s="85"/>
      <c r="E102" s="83" t="s">
        <v>325</v>
      </c>
      <c r="F102" s="53" t="e">
        <f>F103+#REF!</f>
        <v>#REF!</v>
      </c>
      <c r="G102" s="53" t="e">
        <f>G103+#REF!</f>
        <v>#REF!</v>
      </c>
      <c r="H102" s="53" t="e">
        <f>H103+#REF!</f>
        <v>#REF!</v>
      </c>
      <c r="I102" s="51" t="e">
        <f>I103+#REF!</f>
        <v>#REF!</v>
      </c>
      <c r="J102" s="51" t="e">
        <f>J103+#REF!</f>
        <v>#REF!</v>
      </c>
      <c r="K102" s="51" t="e">
        <f>K103+#REF!</f>
        <v>#REF!</v>
      </c>
      <c r="L102" s="51" t="e">
        <f>L103+#REF!</f>
        <v>#REF!</v>
      </c>
      <c r="M102" s="51" t="e">
        <f>M103+#REF!</f>
        <v>#REF!</v>
      </c>
      <c r="N102" s="51" t="e">
        <f>N103+#REF!</f>
        <v>#REF!</v>
      </c>
      <c r="O102" s="54" t="e">
        <f>O103+#REF!</f>
        <v>#REF!</v>
      </c>
      <c r="P102" s="51" t="e">
        <f>P103+#REF!</f>
        <v>#REF!</v>
      </c>
      <c r="Q102" s="51" t="e">
        <f>Q103+#REF!</f>
        <v>#REF!</v>
      </c>
      <c r="R102" s="51" t="e">
        <f>R103+#REF!</f>
        <v>#REF!</v>
      </c>
      <c r="S102" s="51" t="e">
        <f>S103+#REF!</f>
        <v>#REF!</v>
      </c>
      <c r="T102" s="51" t="e">
        <f>T103+#REF!</f>
        <v>#REF!</v>
      </c>
      <c r="U102" s="54"/>
      <c r="V102" s="51" t="e">
        <f>V103+#REF!</f>
        <v>#REF!</v>
      </c>
      <c r="W102" s="51"/>
      <c r="X102" s="51" t="e">
        <f>X103+#REF!</f>
        <v>#REF!</v>
      </c>
      <c r="Y102" s="51"/>
      <c r="Z102" s="51" t="e">
        <f>Z103+#REF!</f>
        <v>#REF!</v>
      </c>
      <c r="AA102" s="54"/>
      <c r="AB102" s="51" t="e">
        <f>AB103+#REF!</f>
        <v>#REF!</v>
      </c>
      <c r="AC102" s="51"/>
      <c r="AD102" s="51" t="e">
        <f>AD103+#REF!</f>
        <v>#REF!</v>
      </c>
      <c r="AE102" s="51"/>
      <c r="AF102" s="51" t="e">
        <f>AF103+#REF!</f>
        <v>#REF!</v>
      </c>
      <c r="AG102" s="38">
        <v>-7100</v>
      </c>
      <c r="AH102" s="38">
        <v>1481.5</v>
      </c>
      <c r="AI102" s="38">
        <v>0</v>
      </c>
      <c r="AJ102" s="38">
        <v>2200</v>
      </c>
      <c r="AK102" s="38">
        <v>0</v>
      </c>
      <c r="AL102" s="38">
        <v>0</v>
      </c>
    </row>
    <row r="103" spans="1:38" s="1" customFormat="1" ht="38.25">
      <c r="A103" s="70"/>
      <c r="B103" s="68"/>
      <c r="C103" s="68" t="s">
        <v>294</v>
      </c>
      <c r="D103" s="85"/>
      <c r="E103" s="83" t="s">
        <v>182</v>
      </c>
      <c r="F103" s="53">
        <f>F104+F106</f>
        <v>9300</v>
      </c>
      <c r="G103" s="53">
        <f aca="true" t="shared" si="36" ref="G103:N103">G104+G106</f>
        <v>0</v>
      </c>
      <c r="H103" s="53">
        <f t="shared" si="36"/>
        <v>0</v>
      </c>
      <c r="I103" s="51">
        <f t="shared" si="36"/>
        <v>1481.5</v>
      </c>
      <c r="J103" s="51">
        <f t="shared" si="36"/>
        <v>10781.5</v>
      </c>
      <c r="K103" s="51">
        <f t="shared" si="36"/>
        <v>0</v>
      </c>
      <c r="L103" s="51">
        <f t="shared" si="36"/>
        <v>0</v>
      </c>
      <c r="M103" s="51">
        <f t="shared" si="36"/>
        <v>0</v>
      </c>
      <c r="N103" s="51">
        <f t="shared" si="36"/>
        <v>0</v>
      </c>
      <c r="O103" s="54">
        <f aca="true" t="shared" si="37" ref="O103:T103">O104+O106</f>
        <v>-2200</v>
      </c>
      <c r="P103" s="51">
        <f t="shared" si="37"/>
        <v>8581.5</v>
      </c>
      <c r="Q103" s="51">
        <f t="shared" si="37"/>
        <v>2200</v>
      </c>
      <c r="R103" s="51">
        <f t="shared" si="37"/>
        <v>2200</v>
      </c>
      <c r="S103" s="51">
        <f t="shared" si="37"/>
        <v>0</v>
      </c>
      <c r="T103" s="51">
        <f t="shared" si="37"/>
        <v>0</v>
      </c>
      <c r="U103" s="54"/>
      <c r="V103" s="51">
        <f>V104+V106</f>
        <v>8581.5</v>
      </c>
      <c r="W103" s="51"/>
      <c r="X103" s="51">
        <f>X104+X106</f>
        <v>2200</v>
      </c>
      <c r="Y103" s="51"/>
      <c r="Z103" s="51">
        <f>Z104+Z106</f>
        <v>0</v>
      </c>
      <c r="AA103" s="54"/>
      <c r="AB103" s="51">
        <f>AB104+AB106</f>
        <v>8581.5</v>
      </c>
      <c r="AC103" s="51"/>
      <c r="AD103" s="51">
        <f>AD104+AD106</f>
        <v>2200</v>
      </c>
      <c r="AE103" s="51"/>
      <c r="AF103" s="51">
        <f>AF104+AF106</f>
        <v>0</v>
      </c>
      <c r="AG103" s="38">
        <v>-7100</v>
      </c>
      <c r="AH103" s="38">
        <v>1481.5</v>
      </c>
      <c r="AI103" s="38">
        <v>0</v>
      </c>
      <c r="AJ103" s="38">
        <v>2200</v>
      </c>
      <c r="AK103" s="38">
        <v>0</v>
      </c>
      <c r="AL103" s="38">
        <v>0</v>
      </c>
    </row>
    <row r="104" spans="1:38" s="1" customFormat="1" ht="15">
      <c r="A104" s="70"/>
      <c r="B104" s="68"/>
      <c r="C104" s="68" t="s">
        <v>298</v>
      </c>
      <c r="D104" s="85"/>
      <c r="E104" s="83" t="s">
        <v>296</v>
      </c>
      <c r="F104" s="53">
        <f>F105</f>
        <v>1500</v>
      </c>
      <c r="G104" s="53">
        <f aca="true" t="shared" si="38" ref="G104:AF104">G105</f>
        <v>0</v>
      </c>
      <c r="H104" s="53">
        <f t="shared" si="38"/>
        <v>0</v>
      </c>
      <c r="I104" s="51">
        <f t="shared" si="38"/>
        <v>1481.5</v>
      </c>
      <c r="J104" s="51">
        <f t="shared" si="38"/>
        <v>2981.5</v>
      </c>
      <c r="K104" s="51">
        <f t="shared" si="38"/>
        <v>0</v>
      </c>
      <c r="L104" s="51">
        <f t="shared" si="38"/>
        <v>0</v>
      </c>
      <c r="M104" s="51">
        <f t="shared" si="38"/>
        <v>0</v>
      </c>
      <c r="N104" s="51">
        <f t="shared" si="38"/>
        <v>0</v>
      </c>
      <c r="O104" s="51"/>
      <c r="P104" s="51">
        <f t="shared" si="38"/>
        <v>2981.5</v>
      </c>
      <c r="Q104" s="51"/>
      <c r="R104" s="51">
        <f t="shared" si="38"/>
        <v>0</v>
      </c>
      <c r="S104" s="51"/>
      <c r="T104" s="51">
        <f t="shared" si="38"/>
        <v>0</v>
      </c>
      <c r="U104" s="51"/>
      <c r="V104" s="51">
        <f t="shared" si="38"/>
        <v>2981.5</v>
      </c>
      <c r="W104" s="51"/>
      <c r="X104" s="51">
        <f t="shared" si="38"/>
        <v>0</v>
      </c>
      <c r="Y104" s="51"/>
      <c r="Z104" s="51">
        <f t="shared" si="38"/>
        <v>0</v>
      </c>
      <c r="AA104" s="51"/>
      <c r="AB104" s="51">
        <f t="shared" si="38"/>
        <v>2981.5</v>
      </c>
      <c r="AC104" s="51"/>
      <c r="AD104" s="51">
        <f t="shared" si="38"/>
        <v>0</v>
      </c>
      <c r="AE104" s="51"/>
      <c r="AF104" s="51">
        <f t="shared" si="38"/>
        <v>0</v>
      </c>
      <c r="AG104" s="79">
        <v>-1500</v>
      </c>
      <c r="AH104" s="35">
        <v>1481.5</v>
      </c>
      <c r="AI104" s="35">
        <v>0</v>
      </c>
      <c r="AJ104" s="35">
        <v>0</v>
      </c>
      <c r="AK104" s="35">
        <v>0</v>
      </c>
      <c r="AL104" s="35">
        <v>0</v>
      </c>
    </row>
    <row r="105" spans="1:38" s="1" customFormat="1" ht="38.25">
      <c r="A105" s="70"/>
      <c r="B105" s="68"/>
      <c r="C105" s="68"/>
      <c r="D105" s="85" t="s">
        <v>60</v>
      </c>
      <c r="E105" s="83" t="s">
        <v>180</v>
      </c>
      <c r="F105" s="53">
        <v>1500</v>
      </c>
      <c r="G105" s="53">
        <v>0</v>
      </c>
      <c r="H105" s="53">
        <v>0</v>
      </c>
      <c r="I105" s="51">
        <v>1481.5</v>
      </c>
      <c r="J105" s="51">
        <f>F105+I105</f>
        <v>2981.5</v>
      </c>
      <c r="K105" s="51">
        <v>0</v>
      </c>
      <c r="L105" s="51">
        <f>G105+K105</f>
        <v>0</v>
      </c>
      <c r="M105" s="51">
        <v>0</v>
      </c>
      <c r="N105" s="51">
        <f>H105+M105</f>
        <v>0</v>
      </c>
      <c r="O105" s="51"/>
      <c r="P105" s="51">
        <f>J105+O105</f>
        <v>2981.5</v>
      </c>
      <c r="Q105" s="51"/>
      <c r="R105" s="51">
        <f>L105+Q105</f>
        <v>0</v>
      </c>
      <c r="S105" s="51"/>
      <c r="T105" s="51">
        <f>N105+S105</f>
        <v>0</v>
      </c>
      <c r="U105" s="51"/>
      <c r="V105" s="51">
        <f>P105+U105</f>
        <v>2981.5</v>
      </c>
      <c r="W105" s="51"/>
      <c r="X105" s="51">
        <f>R105+W105</f>
        <v>0</v>
      </c>
      <c r="Y105" s="51"/>
      <c r="Z105" s="51">
        <f>T105+Y105</f>
        <v>0</v>
      </c>
      <c r="AA105" s="51"/>
      <c r="AB105" s="51">
        <f>V105+AA105</f>
        <v>2981.5</v>
      </c>
      <c r="AC105" s="51"/>
      <c r="AD105" s="51">
        <f>X105+AC105</f>
        <v>0</v>
      </c>
      <c r="AE105" s="51"/>
      <c r="AF105" s="51">
        <f>Z105+AE105</f>
        <v>0</v>
      </c>
      <c r="AG105" s="79">
        <v>-1500</v>
      </c>
      <c r="AH105" s="35">
        <v>1481.5</v>
      </c>
      <c r="AI105" s="35">
        <v>0</v>
      </c>
      <c r="AJ105" s="35">
        <v>0</v>
      </c>
      <c r="AK105" s="35">
        <v>0</v>
      </c>
      <c r="AL105" s="35">
        <v>0</v>
      </c>
    </row>
    <row r="106" spans="1:38" s="1" customFormat="1" ht="25.5">
      <c r="A106" s="70"/>
      <c r="B106" s="68"/>
      <c r="C106" s="68" t="s">
        <v>299</v>
      </c>
      <c r="D106" s="85"/>
      <c r="E106" s="83" t="s">
        <v>297</v>
      </c>
      <c r="F106" s="53">
        <f aca="true" t="shared" si="39" ref="F106:N106">F107</f>
        <v>7800</v>
      </c>
      <c r="G106" s="53">
        <f t="shared" si="39"/>
        <v>0</v>
      </c>
      <c r="H106" s="53">
        <f t="shared" si="39"/>
        <v>0</v>
      </c>
      <c r="I106" s="51"/>
      <c r="J106" s="51">
        <f t="shared" si="39"/>
        <v>7800</v>
      </c>
      <c r="K106" s="51"/>
      <c r="L106" s="51">
        <f t="shared" si="39"/>
        <v>0</v>
      </c>
      <c r="M106" s="51"/>
      <c r="N106" s="51">
        <f t="shared" si="39"/>
        <v>0</v>
      </c>
      <c r="O106" s="54">
        <f aca="true" t="shared" si="40" ref="O106:AF106">O107</f>
        <v>-2200</v>
      </c>
      <c r="P106" s="51">
        <f t="shared" si="40"/>
        <v>5600</v>
      </c>
      <c r="Q106" s="51">
        <f t="shared" si="40"/>
        <v>2200</v>
      </c>
      <c r="R106" s="51">
        <f t="shared" si="40"/>
        <v>2200</v>
      </c>
      <c r="S106" s="51">
        <f t="shared" si="40"/>
        <v>0</v>
      </c>
      <c r="T106" s="51">
        <f t="shared" si="40"/>
        <v>0</v>
      </c>
      <c r="U106" s="54"/>
      <c r="V106" s="51">
        <f t="shared" si="40"/>
        <v>5600</v>
      </c>
      <c r="W106" s="51"/>
      <c r="X106" s="51">
        <f t="shared" si="40"/>
        <v>2200</v>
      </c>
      <c r="Y106" s="51"/>
      <c r="Z106" s="51">
        <f t="shared" si="40"/>
        <v>0</v>
      </c>
      <c r="AA106" s="54"/>
      <c r="AB106" s="51">
        <f t="shared" si="40"/>
        <v>5600</v>
      </c>
      <c r="AC106" s="51"/>
      <c r="AD106" s="51">
        <f t="shared" si="40"/>
        <v>2200</v>
      </c>
      <c r="AE106" s="51"/>
      <c r="AF106" s="51">
        <f t="shared" si="40"/>
        <v>0</v>
      </c>
      <c r="AG106" s="38">
        <v>-5600</v>
      </c>
      <c r="AH106" s="38">
        <v>0</v>
      </c>
      <c r="AI106" s="38">
        <v>0</v>
      </c>
      <c r="AJ106" s="38">
        <v>2200</v>
      </c>
      <c r="AK106" s="38">
        <v>0</v>
      </c>
      <c r="AL106" s="38">
        <v>0</v>
      </c>
    </row>
    <row r="107" spans="1:38" s="1" customFormat="1" ht="38.25">
      <c r="A107" s="70"/>
      <c r="B107" s="68"/>
      <c r="C107" s="68"/>
      <c r="D107" s="85" t="s">
        <v>60</v>
      </c>
      <c r="E107" s="83" t="s">
        <v>180</v>
      </c>
      <c r="F107" s="53">
        <v>7800</v>
      </c>
      <c r="G107" s="53">
        <v>0</v>
      </c>
      <c r="H107" s="53">
        <v>0</v>
      </c>
      <c r="I107" s="51"/>
      <c r="J107" s="51">
        <f>F107+I107</f>
        <v>7800</v>
      </c>
      <c r="K107" s="51"/>
      <c r="L107" s="51">
        <f>G107+K107</f>
        <v>0</v>
      </c>
      <c r="M107" s="51"/>
      <c r="N107" s="51">
        <f>H107+M107</f>
        <v>0</v>
      </c>
      <c r="O107" s="54">
        <v>-2200</v>
      </c>
      <c r="P107" s="51">
        <f>J107+O107</f>
        <v>5600</v>
      </c>
      <c r="Q107" s="51">
        <v>2200</v>
      </c>
      <c r="R107" s="51">
        <f>L107+Q107</f>
        <v>2200</v>
      </c>
      <c r="S107" s="51">
        <v>0</v>
      </c>
      <c r="T107" s="51">
        <f>N107+S107</f>
        <v>0</v>
      </c>
      <c r="U107" s="54"/>
      <c r="V107" s="51">
        <f>P107+U107</f>
        <v>5600</v>
      </c>
      <c r="W107" s="51"/>
      <c r="X107" s="51">
        <f>R107+W107</f>
        <v>2200</v>
      </c>
      <c r="Y107" s="51"/>
      <c r="Z107" s="51">
        <f>T107+Y107</f>
        <v>0</v>
      </c>
      <c r="AA107" s="54"/>
      <c r="AB107" s="51">
        <f>V107+AA107</f>
        <v>5600</v>
      </c>
      <c r="AC107" s="51"/>
      <c r="AD107" s="51">
        <f>X107+AC107</f>
        <v>2200</v>
      </c>
      <c r="AE107" s="51"/>
      <c r="AF107" s="51">
        <f>Z107+AE107</f>
        <v>0</v>
      </c>
      <c r="AG107" s="38">
        <v>-5600</v>
      </c>
      <c r="AH107" s="35">
        <v>0</v>
      </c>
      <c r="AI107" s="35">
        <v>0</v>
      </c>
      <c r="AJ107" s="35">
        <v>2200</v>
      </c>
      <c r="AK107" s="35">
        <v>0</v>
      </c>
      <c r="AL107" s="35">
        <v>0</v>
      </c>
    </row>
    <row r="108" spans="1:38" s="24" customFormat="1" ht="25.5">
      <c r="A108" s="70"/>
      <c r="B108" s="68"/>
      <c r="C108" s="68" t="s">
        <v>248</v>
      </c>
      <c r="D108" s="116"/>
      <c r="E108" s="86" t="s">
        <v>302</v>
      </c>
      <c r="F108" s="53">
        <f>F109</f>
        <v>0</v>
      </c>
      <c r="G108" s="53">
        <f aca="true" t="shared" si="41" ref="G108:AF108">G109</f>
        <v>0</v>
      </c>
      <c r="H108" s="53">
        <f t="shared" si="41"/>
        <v>0</v>
      </c>
      <c r="I108" s="51">
        <f t="shared" si="41"/>
        <v>0</v>
      </c>
      <c r="J108" s="51">
        <f t="shared" si="41"/>
        <v>0</v>
      </c>
      <c r="K108" s="51">
        <f t="shared" si="41"/>
        <v>0</v>
      </c>
      <c r="L108" s="51">
        <f t="shared" si="41"/>
        <v>0</v>
      </c>
      <c r="M108" s="51">
        <f t="shared" si="41"/>
        <v>0</v>
      </c>
      <c r="N108" s="51">
        <f t="shared" si="41"/>
        <v>0</v>
      </c>
      <c r="O108" s="51">
        <f t="shared" si="41"/>
        <v>11541.7</v>
      </c>
      <c r="P108" s="51">
        <f t="shared" si="41"/>
        <v>11541.7</v>
      </c>
      <c r="Q108" s="51">
        <f t="shared" si="41"/>
        <v>0</v>
      </c>
      <c r="R108" s="51">
        <f t="shared" si="41"/>
        <v>0</v>
      </c>
      <c r="S108" s="51">
        <f t="shared" si="41"/>
        <v>0</v>
      </c>
      <c r="T108" s="51">
        <f t="shared" si="41"/>
        <v>0</v>
      </c>
      <c r="U108" s="51"/>
      <c r="V108" s="51">
        <f t="shared" si="41"/>
        <v>11541.7</v>
      </c>
      <c r="W108" s="51"/>
      <c r="X108" s="51">
        <f t="shared" si="41"/>
        <v>0</v>
      </c>
      <c r="Y108" s="51"/>
      <c r="Z108" s="51">
        <f t="shared" si="41"/>
        <v>0</v>
      </c>
      <c r="AA108" s="51"/>
      <c r="AB108" s="51">
        <f t="shared" si="41"/>
        <v>11541.7</v>
      </c>
      <c r="AC108" s="51"/>
      <c r="AD108" s="51">
        <f t="shared" si="41"/>
        <v>0</v>
      </c>
      <c r="AE108" s="51"/>
      <c r="AF108" s="51">
        <f t="shared" si="41"/>
        <v>0</v>
      </c>
      <c r="AG108" s="38">
        <v>-444.4</v>
      </c>
      <c r="AH108" s="35">
        <v>11097.300000000001</v>
      </c>
      <c r="AI108" s="35">
        <v>0</v>
      </c>
      <c r="AJ108" s="35">
        <v>0</v>
      </c>
      <c r="AK108" s="35">
        <v>0</v>
      </c>
      <c r="AL108" s="35">
        <v>0</v>
      </c>
    </row>
    <row r="109" spans="1:38" s="24" customFormat="1" ht="25.5">
      <c r="A109" s="70"/>
      <c r="B109" s="68"/>
      <c r="C109" s="68" t="s">
        <v>249</v>
      </c>
      <c r="D109" s="116"/>
      <c r="E109" s="86" t="s">
        <v>219</v>
      </c>
      <c r="F109" s="53">
        <f>F110</f>
        <v>0</v>
      </c>
      <c r="G109" s="53">
        <f aca="true" t="shared" si="42" ref="G109:AF109">G110</f>
        <v>0</v>
      </c>
      <c r="H109" s="53">
        <f t="shared" si="42"/>
        <v>0</v>
      </c>
      <c r="I109" s="51">
        <f t="shared" si="42"/>
        <v>0</v>
      </c>
      <c r="J109" s="51">
        <f t="shared" si="42"/>
        <v>0</v>
      </c>
      <c r="K109" s="51">
        <f t="shared" si="42"/>
        <v>0</v>
      </c>
      <c r="L109" s="51">
        <f t="shared" si="42"/>
        <v>0</v>
      </c>
      <c r="M109" s="51">
        <f t="shared" si="42"/>
        <v>0</v>
      </c>
      <c r="N109" s="51">
        <f t="shared" si="42"/>
        <v>0</v>
      </c>
      <c r="O109" s="51">
        <f t="shared" si="42"/>
        <v>11541.7</v>
      </c>
      <c r="P109" s="51">
        <f t="shared" si="42"/>
        <v>11541.7</v>
      </c>
      <c r="Q109" s="51">
        <f t="shared" si="42"/>
        <v>0</v>
      </c>
      <c r="R109" s="51">
        <f t="shared" si="42"/>
        <v>0</v>
      </c>
      <c r="S109" s="51">
        <f t="shared" si="42"/>
        <v>0</v>
      </c>
      <c r="T109" s="51">
        <f t="shared" si="42"/>
        <v>0</v>
      </c>
      <c r="U109" s="51"/>
      <c r="V109" s="51">
        <f t="shared" si="42"/>
        <v>11541.7</v>
      </c>
      <c r="W109" s="51"/>
      <c r="X109" s="51">
        <f t="shared" si="42"/>
        <v>0</v>
      </c>
      <c r="Y109" s="51"/>
      <c r="Z109" s="51">
        <f t="shared" si="42"/>
        <v>0</v>
      </c>
      <c r="AA109" s="51"/>
      <c r="AB109" s="51">
        <f t="shared" si="42"/>
        <v>11541.7</v>
      </c>
      <c r="AC109" s="51"/>
      <c r="AD109" s="51">
        <f t="shared" si="42"/>
        <v>0</v>
      </c>
      <c r="AE109" s="51"/>
      <c r="AF109" s="51">
        <f t="shared" si="42"/>
        <v>0</v>
      </c>
      <c r="AG109" s="38">
        <v>-444.4</v>
      </c>
      <c r="AH109" s="35">
        <v>11097.300000000001</v>
      </c>
      <c r="AI109" s="35">
        <v>0</v>
      </c>
      <c r="AJ109" s="35">
        <v>0</v>
      </c>
      <c r="AK109" s="35">
        <v>0</v>
      </c>
      <c r="AL109" s="35">
        <v>0</v>
      </c>
    </row>
    <row r="110" spans="1:38" s="24" customFormat="1" ht="38.25">
      <c r="A110" s="70"/>
      <c r="B110" s="68"/>
      <c r="C110" s="68" t="s">
        <v>250</v>
      </c>
      <c r="D110" s="116"/>
      <c r="E110" s="86" t="s">
        <v>11</v>
      </c>
      <c r="F110" s="53">
        <f>F111</f>
        <v>0</v>
      </c>
      <c r="G110" s="53">
        <f aca="true" t="shared" si="43" ref="G110:T110">G111</f>
        <v>0</v>
      </c>
      <c r="H110" s="53">
        <f t="shared" si="43"/>
        <v>0</v>
      </c>
      <c r="I110" s="51">
        <f t="shared" si="43"/>
        <v>0</v>
      </c>
      <c r="J110" s="51">
        <f t="shared" si="43"/>
        <v>0</v>
      </c>
      <c r="K110" s="51">
        <f t="shared" si="43"/>
        <v>0</v>
      </c>
      <c r="L110" s="51">
        <f t="shared" si="43"/>
        <v>0</v>
      </c>
      <c r="M110" s="51">
        <f t="shared" si="43"/>
        <v>0</v>
      </c>
      <c r="N110" s="51">
        <f t="shared" si="43"/>
        <v>0</v>
      </c>
      <c r="O110" s="51">
        <f t="shared" si="43"/>
        <v>11541.7</v>
      </c>
      <c r="P110" s="51">
        <f t="shared" si="43"/>
        <v>11541.7</v>
      </c>
      <c r="Q110" s="51">
        <f t="shared" si="43"/>
        <v>0</v>
      </c>
      <c r="R110" s="51">
        <f t="shared" si="43"/>
        <v>0</v>
      </c>
      <c r="S110" s="51">
        <f t="shared" si="43"/>
        <v>0</v>
      </c>
      <c r="T110" s="51">
        <f t="shared" si="43"/>
        <v>0</v>
      </c>
      <c r="U110" s="51"/>
      <c r="V110" s="51">
        <f>V111</f>
        <v>11541.7</v>
      </c>
      <c r="W110" s="51"/>
      <c r="X110" s="51">
        <f>X111</f>
        <v>0</v>
      </c>
      <c r="Y110" s="51"/>
      <c r="Z110" s="51">
        <f>Z111</f>
        <v>0</v>
      </c>
      <c r="AA110" s="51"/>
      <c r="AB110" s="51">
        <f>AB111</f>
        <v>11541.7</v>
      </c>
      <c r="AC110" s="51"/>
      <c r="AD110" s="51">
        <f>AD111</f>
        <v>0</v>
      </c>
      <c r="AE110" s="51"/>
      <c r="AF110" s="51">
        <f>AF111</f>
        <v>0</v>
      </c>
      <c r="AG110" s="38">
        <v>-444.4</v>
      </c>
      <c r="AH110" s="35">
        <v>11097.300000000001</v>
      </c>
      <c r="AI110" s="35">
        <v>0</v>
      </c>
      <c r="AJ110" s="35">
        <v>0</v>
      </c>
      <c r="AK110" s="35">
        <v>0</v>
      </c>
      <c r="AL110" s="35">
        <v>0</v>
      </c>
    </row>
    <row r="111" spans="1:38" s="24" customFormat="1" ht="25.5">
      <c r="A111" s="70"/>
      <c r="B111" s="68"/>
      <c r="C111" s="68" t="s">
        <v>328</v>
      </c>
      <c r="D111" s="85"/>
      <c r="E111" s="83" t="s">
        <v>329</v>
      </c>
      <c r="F111" s="53">
        <f>F112</f>
        <v>0</v>
      </c>
      <c r="G111" s="53">
        <f aca="true" t="shared" si="44" ref="G111:O111">G112</f>
        <v>0</v>
      </c>
      <c r="H111" s="53">
        <f t="shared" si="44"/>
        <v>0</v>
      </c>
      <c r="I111" s="51">
        <f t="shared" si="44"/>
        <v>0</v>
      </c>
      <c r="J111" s="51">
        <f t="shared" si="44"/>
        <v>0</v>
      </c>
      <c r="K111" s="51">
        <f t="shared" si="44"/>
        <v>0</v>
      </c>
      <c r="L111" s="51">
        <f t="shared" si="44"/>
        <v>0</v>
      </c>
      <c r="M111" s="51">
        <f t="shared" si="44"/>
        <v>0</v>
      </c>
      <c r="N111" s="51">
        <f t="shared" si="44"/>
        <v>0</v>
      </c>
      <c r="O111" s="51">
        <f t="shared" si="44"/>
        <v>11541.7</v>
      </c>
      <c r="P111" s="51">
        <f>P112</f>
        <v>11541.7</v>
      </c>
      <c r="Q111" s="51">
        <f>Q112</f>
        <v>0</v>
      </c>
      <c r="R111" s="51">
        <f>R112</f>
        <v>0</v>
      </c>
      <c r="S111" s="51">
        <f>S112</f>
        <v>0</v>
      </c>
      <c r="T111" s="51">
        <f>T112</f>
        <v>0</v>
      </c>
      <c r="U111" s="51"/>
      <c r="V111" s="51">
        <f>V112</f>
        <v>11541.7</v>
      </c>
      <c r="W111" s="51"/>
      <c r="X111" s="51">
        <f>X112</f>
        <v>0</v>
      </c>
      <c r="Y111" s="51"/>
      <c r="Z111" s="51">
        <f>Z112</f>
        <v>0</v>
      </c>
      <c r="AA111" s="51"/>
      <c r="AB111" s="51">
        <f>AB112</f>
        <v>11541.7</v>
      </c>
      <c r="AC111" s="51"/>
      <c r="AD111" s="51">
        <f>AD112</f>
        <v>0</v>
      </c>
      <c r="AE111" s="51"/>
      <c r="AF111" s="51">
        <f>AF112</f>
        <v>0</v>
      </c>
      <c r="AG111" s="38">
        <v>-444.4</v>
      </c>
      <c r="AH111" s="35">
        <v>11097.300000000001</v>
      </c>
      <c r="AI111" s="35">
        <v>0</v>
      </c>
      <c r="AJ111" s="35">
        <v>0</v>
      </c>
      <c r="AK111" s="35">
        <v>0</v>
      </c>
      <c r="AL111" s="35">
        <v>0</v>
      </c>
    </row>
    <row r="112" spans="1:38" s="24" customFormat="1" ht="38.25">
      <c r="A112" s="70"/>
      <c r="B112" s="68"/>
      <c r="C112" s="68"/>
      <c r="D112" s="85" t="s">
        <v>53</v>
      </c>
      <c r="E112" s="83" t="s">
        <v>171</v>
      </c>
      <c r="F112" s="53"/>
      <c r="G112" s="53"/>
      <c r="H112" s="53"/>
      <c r="I112" s="51"/>
      <c r="J112" s="51"/>
      <c r="K112" s="51"/>
      <c r="L112" s="51"/>
      <c r="M112" s="51"/>
      <c r="N112" s="51"/>
      <c r="O112" s="51">
        <v>11541.7</v>
      </c>
      <c r="P112" s="51">
        <f>J112+O112</f>
        <v>11541.7</v>
      </c>
      <c r="Q112" s="51">
        <v>0</v>
      </c>
      <c r="R112" s="51">
        <f>L112+Q112</f>
        <v>0</v>
      </c>
      <c r="S112" s="51">
        <v>0</v>
      </c>
      <c r="T112" s="51">
        <f>N112+S112</f>
        <v>0</v>
      </c>
      <c r="U112" s="51"/>
      <c r="V112" s="51">
        <f>P112+U112</f>
        <v>11541.7</v>
      </c>
      <c r="W112" s="51"/>
      <c r="X112" s="51">
        <f>R112+W112</f>
        <v>0</v>
      </c>
      <c r="Y112" s="51"/>
      <c r="Z112" s="51">
        <f>T112+Y112</f>
        <v>0</v>
      </c>
      <c r="AA112" s="51"/>
      <c r="AB112" s="51">
        <f>V112+AA112</f>
        <v>11541.7</v>
      </c>
      <c r="AC112" s="51"/>
      <c r="AD112" s="51">
        <f>X112+AC112</f>
        <v>0</v>
      </c>
      <c r="AE112" s="51"/>
      <c r="AF112" s="51">
        <f>Z112+AE112</f>
        <v>0</v>
      </c>
      <c r="AG112" s="38">
        <v>-444.4</v>
      </c>
      <c r="AH112" s="35">
        <v>11097.300000000001</v>
      </c>
      <c r="AI112" s="35">
        <v>0</v>
      </c>
      <c r="AJ112" s="35">
        <v>0</v>
      </c>
      <c r="AK112" s="35">
        <v>0</v>
      </c>
      <c r="AL112" s="35">
        <v>0</v>
      </c>
    </row>
    <row r="113" spans="1:38" s="2" customFormat="1" ht="15">
      <c r="A113" s="70"/>
      <c r="B113" s="68" t="s">
        <v>62</v>
      </c>
      <c r="C113" s="68"/>
      <c r="D113" s="68"/>
      <c r="E113" s="112" t="s">
        <v>63</v>
      </c>
      <c r="F113" s="53" t="e">
        <f>F114+#REF!</f>
        <v>#REF!</v>
      </c>
      <c r="G113" s="53" t="e">
        <f>G114+#REF!</f>
        <v>#REF!</v>
      </c>
      <c r="H113" s="53" t="e">
        <f>H114+#REF!</f>
        <v>#REF!</v>
      </c>
      <c r="I113" s="51" t="e">
        <f>I114+#REF!</f>
        <v>#REF!</v>
      </c>
      <c r="J113" s="51" t="e">
        <f>J114+#REF!</f>
        <v>#REF!</v>
      </c>
      <c r="K113" s="51" t="e">
        <f>K114+#REF!</f>
        <v>#REF!</v>
      </c>
      <c r="L113" s="51" t="e">
        <f>L114+#REF!</f>
        <v>#REF!</v>
      </c>
      <c r="M113" s="51" t="e">
        <f>M114+#REF!</f>
        <v>#REF!</v>
      </c>
      <c r="N113" s="51" t="e">
        <f>N114+#REF!</f>
        <v>#REF!</v>
      </c>
      <c r="O113" s="51"/>
      <c r="P113" s="51" t="e">
        <f>P114+#REF!</f>
        <v>#REF!</v>
      </c>
      <c r="Q113" s="51"/>
      <c r="R113" s="51" t="e">
        <f>R114+#REF!</f>
        <v>#REF!</v>
      </c>
      <c r="S113" s="51"/>
      <c r="T113" s="51" t="e">
        <f>T114+#REF!</f>
        <v>#REF!</v>
      </c>
      <c r="U113" s="51"/>
      <c r="V113" s="51" t="e">
        <f>V114+#REF!</f>
        <v>#REF!</v>
      </c>
      <c r="W113" s="51"/>
      <c r="X113" s="51" t="e">
        <f>X114+#REF!</f>
        <v>#REF!</v>
      </c>
      <c r="Y113" s="51"/>
      <c r="Z113" s="51" t="e">
        <f>Z114+#REF!</f>
        <v>#REF!</v>
      </c>
      <c r="AA113" s="51"/>
      <c r="AB113" s="51" t="e">
        <f>AB114+#REF!</f>
        <v>#REF!</v>
      </c>
      <c r="AC113" s="51"/>
      <c r="AD113" s="51" t="e">
        <f>AD114+#REF!</f>
        <v>#REF!</v>
      </c>
      <c r="AE113" s="51"/>
      <c r="AF113" s="51" t="e">
        <f>AF114+#REF!</f>
        <v>#REF!</v>
      </c>
      <c r="AG113" s="38">
        <v>-112.7</v>
      </c>
      <c r="AH113" s="35">
        <v>504328.19999999995</v>
      </c>
      <c r="AI113" s="35">
        <v>0</v>
      </c>
      <c r="AJ113" s="35">
        <v>52406.2</v>
      </c>
      <c r="AK113" s="35">
        <v>0</v>
      </c>
      <c r="AL113" s="35">
        <v>56902.8</v>
      </c>
    </row>
    <row r="114" spans="1:38" s="3" customFormat="1" ht="15">
      <c r="A114" s="70"/>
      <c r="B114" s="68" t="s">
        <v>68</v>
      </c>
      <c r="C114" s="68"/>
      <c r="D114" s="68"/>
      <c r="E114" s="83" t="s">
        <v>69</v>
      </c>
      <c r="F114" s="53" t="e">
        <f>F115+#REF!</f>
        <v>#REF!</v>
      </c>
      <c r="G114" s="53" t="e">
        <f>G115+#REF!</f>
        <v>#REF!</v>
      </c>
      <c r="H114" s="53" t="e">
        <f>H115+#REF!</f>
        <v>#REF!</v>
      </c>
      <c r="I114" s="51" t="e">
        <f>I115+#REF!+#REF!</f>
        <v>#REF!</v>
      </c>
      <c r="J114" s="51" t="e">
        <f>J115+#REF!+#REF!</f>
        <v>#REF!</v>
      </c>
      <c r="K114" s="51" t="e">
        <f>K115+#REF!+#REF!</f>
        <v>#REF!</v>
      </c>
      <c r="L114" s="51" t="e">
        <f>L115+#REF!+#REF!</f>
        <v>#REF!</v>
      </c>
      <c r="M114" s="51" t="e">
        <f>M115+#REF!+#REF!</f>
        <v>#REF!</v>
      </c>
      <c r="N114" s="51" t="e">
        <f>N115+#REF!+#REF!</f>
        <v>#REF!</v>
      </c>
      <c r="O114" s="51"/>
      <c r="P114" s="51" t="e">
        <f>P115+#REF!+#REF!</f>
        <v>#REF!</v>
      </c>
      <c r="Q114" s="51"/>
      <c r="R114" s="51" t="e">
        <f>R115+#REF!+#REF!</f>
        <v>#REF!</v>
      </c>
      <c r="S114" s="51"/>
      <c r="T114" s="51" t="e">
        <f>T115+#REF!+#REF!</f>
        <v>#REF!</v>
      </c>
      <c r="U114" s="51"/>
      <c r="V114" s="51" t="e">
        <f>V115+#REF!+#REF!</f>
        <v>#REF!</v>
      </c>
      <c r="W114" s="51"/>
      <c r="X114" s="51" t="e">
        <f>X115+#REF!+#REF!</f>
        <v>#REF!</v>
      </c>
      <c r="Y114" s="51"/>
      <c r="Z114" s="51" t="e">
        <f>Z115+#REF!+#REF!</f>
        <v>#REF!</v>
      </c>
      <c r="AA114" s="51"/>
      <c r="AB114" s="51" t="e">
        <f>AB115+#REF!+#REF!</f>
        <v>#REF!</v>
      </c>
      <c r="AC114" s="51"/>
      <c r="AD114" s="51" t="e">
        <f>AD115+#REF!+#REF!</f>
        <v>#REF!</v>
      </c>
      <c r="AE114" s="51"/>
      <c r="AF114" s="51" t="e">
        <f>AF115+#REF!+#REF!</f>
        <v>#REF!</v>
      </c>
      <c r="AG114" s="38">
        <v>-112.7</v>
      </c>
      <c r="AH114" s="35">
        <v>470884.3</v>
      </c>
      <c r="AI114" s="35">
        <v>0</v>
      </c>
      <c r="AJ114" s="35">
        <v>20416.3</v>
      </c>
      <c r="AK114" s="35">
        <v>0</v>
      </c>
      <c r="AL114" s="35">
        <v>24912.899999999998</v>
      </c>
    </row>
    <row r="115" spans="1:38" s="1" customFormat="1" ht="25.5">
      <c r="A115" s="70"/>
      <c r="B115" s="68"/>
      <c r="C115" s="68" t="s">
        <v>248</v>
      </c>
      <c r="D115" s="116"/>
      <c r="E115" s="86" t="s">
        <v>302</v>
      </c>
      <c r="F115" s="31" t="e">
        <f aca="true" t="shared" si="45" ref="F115:V116">F116</f>
        <v>#REF!</v>
      </c>
      <c r="G115" s="31" t="e">
        <f t="shared" si="45"/>
        <v>#REF!</v>
      </c>
      <c r="H115" s="31" t="e">
        <f t="shared" si="45"/>
        <v>#REF!</v>
      </c>
      <c r="I115" s="51" t="e">
        <f t="shared" si="45"/>
        <v>#REF!</v>
      </c>
      <c r="J115" s="51" t="e">
        <f t="shared" si="45"/>
        <v>#REF!</v>
      </c>
      <c r="K115" s="51" t="e">
        <f t="shared" si="45"/>
        <v>#REF!</v>
      </c>
      <c r="L115" s="51" t="e">
        <f t="shared" si="45"/>
        <v>#REF!</v>
      </c>
      <c r="M115" s="51" t="e">
        <f t="shared" si="45"/>
        <v>#REF!</v>
      </c>
      <c r="N115" s="51" t="e">
        <f t="shared" si="45"/>
        <v>#REF!</v>
      </c>
      <c r="O115" s="51"/>
      <c r="P115" s="51" t="e">
        <f t="shared" si="45"/>
        <v>#REF!</v>
      </c>
      <c r="Q115" s="51"/>
      <c r="R115" s="51" t="e">
        <f t="shared" si="45"/>
        <v>#REF!</v>
      </c>
      <c r="S115" s="51"/>
      <c r="T115" s="51" t="e">
        <f t="shared" si="45"/>
        <v>#REF!</v>
      </c>
      <c r="U115" s="51"/>
      <c r="V115" s="51" t="e">
        <f t="shared" si="45"/>
        <v>#REF!</v>
      </c>
      <c r="W115" s="51"/>
      <c r="X115" s="51" t="e">
        <f aca="true" t="shared" si="46" ref="V115:Z116">X116</f>
        <v>#REF!</v>
      </c>
      <c r="Y115" s="51"/>
      <c r="Z115" s="51" t="e">
        <f t="shared" si="46"/>
        <v>#REF!</v>
      </c>
      <c r="AA115" s="51"/>
      <c r="AB115" s="51" t="e">
        <f>AB116</f>
        <v>#REF!</v>
      </c>
      <c r="AC115" s="51"/>
      <c r="AD115" s="51" t="e">
        <f>AD116</f>
        <v>#REF!</v>
      </c>
      <c r="AE115" s="51"/>
      <c r="AF115" s="51" t="e">
        <f>AF116</f>
        <v>#REF!</v>
      </c>
      <c r="AG115" s="38">
        <v>-112.7</v>
      </c>
      <c r="AH115" s="35">
        <v>470085.1</v>
      </c>
      <c r="AI115" s="35">
        <v>0</v>
      </c>
      <c r="AJ115" s="35">
        <v>20267.5</v>
      </c>
      <c r="AK115" s="35">
        <v>0</v>
      </c>
      <c r="AL115" s="35">
        <v>24764.1</v>
      </c>
    </row>
    <row r="116" spans="1:38" s="3" customFormat="1" ht="25.5">
      <c r="A116" s="70"/>
      <c r="B116" s="68"/>
      <c r="C116" s="68" t="s">
        <v>251</v>
      </c>
      <c r="D116" s="116"/>
      <c r="E116" s="86" t="s">
        <v>221</v>
      </c>
      <c r="F116" s="31" t="e">
        <f t="shared" si="45"/>
        <v>#REF!</v>
      </c>
      <c r="G116" s="31" t="e">
        <f t="shared" si="45"/>
        <v>#REF!</v>
      </c>
      <c r="H116" s="31" t="e">
        <f t="shared" si="45"/>
        <v>#REF!</v>
      </c>
      <c r="I116" s="51" t="e">
        <f t="shared" si="45"/>
        <v>#REF!</v>
      </c>
      <c r="J116" s="51" t="e">
        <f t="shared" si="45"/>
        <v>#REF!</v>
      </c>
      <c r="K116" s="51" t="e">
        <f t="shared" si="45"/>
        <v>#REF!</v>
      </c>
      <c r="L116" s="51" t="e">
        <f t="shared" si="45"/>
        <v>#REF!</v>
      </c>
      <c r="M116" s="51" t="e">
        <f t="shared" si="45"/>
        <v>#REF!</v>
      </c>
      <c r="N116" s="51" t="e">
        <f t="shared" si="45"/>
        <v>#REF!</v>
      </c>
      <c r="O116" s="51"/>
      <c r="P116" s="51" t="e">
        <f t="shared" si="45"/>
        <v>#REF!</v>
      </c>
      <c r="Q116" s="51"/>
      <c r="R116" s="51" t="e">
        <f t="shared" si="45"/>
        <v>#REF!</v>
      </c>
      <c r="S116" s="51"/>
      <c r="T116" s="51" t="e">
        <f t="shared" si="45"/>
        <v>#REF!</v>
      </c>
      <c r="U116" s="51"/>
      <c r="V116" s="51" t="e">
        <f t="shared" si="46"/>
        <v>#REF!</v>
      </c>
      <c r="W116" s="51"/>
      <c r="X116" s="51" t="e">
        <f t="shared" si="46"/>
        <v>#REF!</v>
      </c>
      <c r="Y116" s="51"/>
      <c r="Z116" s="51" t="e">
        <f t="shared" si="46"/>
        <v>#REF!</v>
      </c>
      <c r="AA116" s="51"/>
      <c r="AB116" s="51" t="e">
        <f>AB117</f>
        <v>#REF!</v>
      </c>
      <c r="AC116" s="51"/>
      <c r="AD116" s="51" t="e">
        <f>AD117</f>
        <v>#REF!</v>
      </c>
      <c r="AE116" s="51"/>
      <c r="AF116" s="51" t="e">
        <f>AF117</f>
        <v>#REF!</v>
      </c>
      <c r="AG116" s="38">
        <v>-112.7</v>
      </c>
      <c r="AH116" s="35">
        <v>470085.1</v>
      </c>
      <c r="AI116" s="35">
        <v>0</v>
      </c>
      <c r="AJ116" s="35">
        <v>20267.5</v>
      </c>
      <c r="AK116" s="35">
        <v>0</v>
      </c>
      <c r="AL116" s="35">
        <v>24764.1</v>
      </c>
    </row>
    <row r="117" spans="1:38" s="5" customFormat="1" ht="38.25" customHeight="1">
      <c r="A117" s="70"/>
      <c r="B117" s="68"/>
      <c r="C117" s="68" t="s">
        <v>252</v>
      </c>
      <c r="D117" s="116"/>
      <c r="E117" s="86" t="s">
        <v>253</v>
      </c>
      <c r="F117" s="31" t="e">
        <f>#REF!+F118+#REF!+#REF!+#REF!+#REF!+#REF!</f>
        <v>#REF!</v>
      </c>
      <c r="G117" s="31" t="e">
        <f>#REF!+G118+#REF!+#REF!+#REF!+#REF!+#REF!</f>
        <v>#REF!</v>
      </c>
      <c r="H117" s="31" t="e">
        <f>#REF!+H118+#REF!+#REF!+#REF!+#REF!+#REF!</f>
        <v>#REF!</v>
      </c>
      <c r="I117" s="51" t="e">
        <f>#REF!+I118+#REF!+#REF!+#REF!+#REF!+#REF!+#REF!</f>
        <v>#REF!</v>
      </c>
      <c r="J117" s="51" t="e">
        <f>#REF!+J118+#REF!+#REF!+#REF!+#REF!+#REF!+#REF!</f>
        <v>#REF!</v>
      </c>
      <c r="K117" s="51" t="e">
        <f>#REF!+K118+#REF!+#REF!+#REF!+#REF!+#REF!+#REF!</f>
        <v>#REF!</v>
      </c>
      <c r="L117" s="51" t="e">
        <f>#REF!+L118+#REF!+#REF!+#REF!+#REF!+#REF!+#REF!</f>
        <v>#REF!</v>
      </c>
      <c r="M117" s="51" t="e">
        <f>#REF!+M118+#REF!+#REF!+#REF!+#REF!+#REF!+#REF!</f>
        <v>#REF!</v>
      </c>
      <c r="N117" s="51" t="e">
        <f>#REF!+N118+#REF!+#REF!+#REF!+#REF!+#REF!+#REF!</f>
        <v>#REF!</v>
      </c>
      <c r="O117" s="51"/>
      <c r="P117" s="51" t="e">
        <f>#REF!+P118+#REF!+#REF!+#REF!+#REF!+#REF!+#REF!</f>
        <v>#REF!</v>
      </c>
      <c r="Q117" s="51"/>
      <c r="R117" s="51" t="e">
        <f>#REF!+R118+#REF!+#REF!+#REF!+#REF!+#REF!+#REF!</f>
        <v>#REF!</v>
      </c>
      <c r="S117" s="51"/>
      <c r="T117" s="51" t="e">
        <f>#REF!+T118+#REF!+#REF!+#REF!+#REF!+#REF!+#REF!</f>
        <v>#REF!</v>
      </c>
      <c r="U117" s="51"/>
      <c r="V117" s="51" t="e">
        <f>#REF!+V118+#REF!+#REF!+#REF!+#REF!+#REF!+#REF!</f>
        <v>#REF!</v>
      </c>
      <c r="W117" s="51"/>
      <c r="X117" s="51" t="e">
        <f>#REF!+X118+#REF!+#REF!+#REF!+#REF!+#REF!+#REF!</f>
        <v>#REF!</v>
      </c>
      <c r="Y117" s="51"/>
      <c r="Z117" s="51" t="e">
        <f>#REF!+Z118+#REF!+#REF!+#REF!+#REF!+#REF!+#REF!</f>
        <v>#REF!</v>
      </c>
      <c r="AA117" s="51"/>
      <c r="AB117" s="51" t="e">
        <f>#REF!+AB118+#REF!+#REF!+#REF!+#REF!+#REF!+#REF!</f>
        <v>#REF!</v>
      </c>
      <c r="AC117" s="51"/>
      <c r="AD117" s="51" t="e">
        <f>#REF!+AD118+#REF!+#REF!+#REF!+#REF!+#REF!+#REF!</f>
        <v>#REF!</v>
      </c>
      <c r="AE117" s="51"/>
      <c r="AF117" s="51" t="e">
        <f>#REF!+AF118+#REF!+#REF!+#REF!+#REF!+#REF!+#REF!</f>
        <v>#REF!</v>
      </c>
      <c r="AG117" s="38">
        <v>-112.7</v>
      </c>
      <c r="AH117" s="35">
        <v>470085.1</v>
      </c>
      <c r="AI117" s="35">
        <v>0</v>
      </c>
      <c r="AJ117" s="35">
        <v>20267.5</v>
      </c>
      <c r="AK117" s="35">
        <v>0</v>
      </c>
      <c r="AL117" s="35">
        <v>24764.1</v>
      </c>
    </row>
    <row r="118" spans="1:38" s="1" customFormat="1" ht="76.5">
      <c r="A118" s="70"/>
      <c r="B118" s="133"/>
      <c r="C118" s="68" t="s">
        <v>288</v>
      </c>
      <c r="D118" s="90"/>
      <c r="E118" s="134" t="s">
        <v>315</v>
      </c>
      <c r="F118" s="53">
        <f aca="true" t="shared" si="47" ref="F118:AF118">SUM(F119:F119)</f>
        <v>10500</v>
      </c>
      <c r="G118" s="53">
        <f t="shared" si="47"/>
        <v>10500</v>
      </c>
      <c r="H118" s="53">
        <f t="shared" si="47"/>
        <v>10500</v>
      </c>
      <c r="I118" s="51">
        <f t="shared" si="47"/>
        <v>4950.7</v>
      </c>
      <c r="J118" s="51">
        <f t="shared" si="47"/>
        <v>15450.7</v>
      </c>
      <c r="K118" s="51">
        <f t="shared" si="47"/>
        <v>6887.2</v>
      </c>
      <c r="L118" s="51">
        <f t="shared" si="47"/>
        <v>17387.2</v>
      </c>
      <c r="M118" s="51">
        <f t="shared" si="47"/>
        <v>6597.5</v>
      </c>
      <c r="N118" s="51">
        <f t="shared" si="47"/>
        <v>17097.5</v>
      </c>
      <c r="O118" s="51"/>
      <c r="P118" s="51">
        <f t="shared" si="47"/>
        <v>15450.7</v>
      </c>
      <c r="Q118" s="51"/>
      <c r="R118" s="51">
        <f t="shared" si="47"/>
        <v>17387.2</v>
      </c>
      <c r="S118" s="51"/>
      <c r="T118" s="51">
        <f t="shared" si="47"/>
        <v>17097.5</v>
      </c>
      <c r="U118" s="51"/>
      <c r="V118" s="51">
        <f t="shared" si="47"/>
        <v>15450.7</v>
      </c>
      <c r="W118" s="51"/>
      <c r="X118" s="51">
        <f t="shared" si="47"/>
        <v>17387.2</v>
      </c>
      <c r="Y118" s="51"/>
      <c r="Z118" s="51">
        <f t="shared" si="47"/>
        <v>17097.5</v>
      </c>
      <c r="AA118" s="51"/>
      <c r="AB118" s="51">
        <f t="shared" si="47"/>
        <v>15450.7</v>
      </c>
      <c r="AC118" s="51"/>
      <c r="AD118" s="51">
        <f t="shared" si="47"/>
        <v>17387.2</v>
      </c>
      <c r="AE118" s="51"/>
      <c r="AF118" s="51">
        <f t="shared" si="47"/>
        <v>17097.5</v>
      </c>
      <c r="AG118" s="38">
        <v>-112.7</v>
      </c>
      <c r="AH118" s="35">
        <v>15338</v>
      </c>
      <c r="AI118" s="35">
        <v>0</v>
      </c>
      <c r="AJ118" s="35">
        <v>17387.2</v>
      </c>
      <c r="AK118" s="35">
        <v>0</v>
      </c>
      <c r="AL118" s="35">
        <v>17097.5</v>
      </c>
    </row>
    <row r="119" spans="1:38" s="1" customFormat="1" ht="25.5">
      <c r="A119" s="70"/>
      <c r="B119" s="133"/>
      <c r="C119" s="71"/>
      <c r="D119" s="74" t="s">
        <v>56</v>
      </c>
      <c r="E119" s="86" t="s">
        <v>57</v>
      </c>
      <c r="F119" s="53">
        <v>10500</v>
      </c>
      <c r="G119" s="53">
        <v>10500</v>
      </c>
      <c r="H119" s="53">
        <v>10500</v>
      </c>
      <c r="I119" s="51">
        <v>4950.7</v>
      </c>
      <c r="J119" s="51">
        <f>F119+I119</f>
        <v>15450.7</v>
      </c>
      <c r="K119" s="51">
        <v>6887.2</v>
      </c>
      <c r="L119" s="51">
        <f>G119+K119</f>
        <v>17387.2</v>
      </c>
      <c r="M119" s="51">
        <v>6597.5</v>
      </c>
      <c r="N119" s="51">
        <f>H119+M119</f>
        <v>17097.5</v>
      </c>
      <c r="O119" s="51"/>
      <c r="P119" s="51">
        <f>J119+O119</f>
        <v>15450.7</v>
      </c>
      <c r="Q119" s="51"/>
      <c r="R119" s="51">
        <f>L119+Q119</f>
        <v>17387.2</v>
      </c>
      <c r="S119" s="51"/>
      <c r="T119" s="51">
        <f>N119+S119</f>
        <v>17097.5</v>
      </c>
      <c r="U119" s="51"/>
      <c r="V119" s="51">
        <f>P119+U119</f>
        <v>15450.7</v>
      </c>
      <c r="W119" s="51"/>
      <c r="X119" s="51">
        <f>R119+W119</f>
        <v>17387.2</v>
      </c>
      <c r="Y119" s="51"/>
      <c r="Z119" s="51">
        <f>T119+Y119</f>
        <v>17097.5</v>
      </c>
      <c r="AA119" s="51"/>
      <c r="AB119" s="51">
        <f>V119+AA119</f>
        <v>15450.7</v>
      </c>
      <c r="AC119" s="51"/>
      <c r="AD119" s="51">
        <f>X119+AC119</f>
        <v>17387.2</v>
      </c>
      <c r="AE119" s="51"/>
      <c r="AF119" s="51">
        <f>Z119+AE119</f>
        <v>17097.5</v>
      </c>
      <c r="AG119" s="38">
        <v>-112.7</v>
      </c>
      <c r="AH119" s="35">
        <v>15338</v>
      </c>
      <c r="AI119" s="35">
        <v>0</v>
      </c>
      <c r="AJ119" s="35">
        <v>17387.2</v>
      </c>
      <c r="AK119" s="35">
        <v>0</v>
      </c>
      <c r="AL119" s="35">
        <v>17097.5</v>
      </c>
    </row>
    <row r="120" spans="1:38" s="1" customFormat="1" ht="45">
      <c r="A120" s="67" t="s">
        <v>91</v>
      </c>
      <c r="B120" s="118"/>
      <c r="C120" s="118"/>
      <c r="D120" s="118"/>
      <c r="E120" s="119" t="s">
        <v>48</v>
      </c>
      <c r="F120" s="56" t="e">
        <f>#REF!+#REF!+F121</f>
        <v>#REF!</v>
      </c>
      <c r="G120" s="56" t="e">
        <f>#REF!+#REF!+G121</f>
        <v>#REF!</v>
      </c>
      <c r="H120" s="56" t="e">
        <f>#REF!+#REF!+H121</f>
        <v>#REF!</v>
      </c>
      <c r="I120" s="51" t="e">
        <f>#REF!+#REF!+I121</f>
        <v>#REF!</v>
      </c>
      <c r="J120" s="51" t="e">
        <f>#REF!+#REF!+J121</f>
        <v>#REF!</v>
      </c>
      <c r="K120" s="51" t="e">
        <f>#REF!+#REF!+K121</f>
        <v>#REF!</v>
      </c>
      <c r="L120" s="51" t="e">
        <f>#REF!+#REF!+L121</f>
        <v>#REF!</v>
      </c>
      <c r="M120" s="51" t="e">
        <f>#REF!+#REF!+M121</f>
        <v>#REF!</v>
      </c>
      <c r="N120" s="51" t="e">
        <f>#REF!+#REF!+N121</f>
        <v>#REF!</v>
      </c>
      <c r="O120" s="51" t="e">
        <f>#REF!+#REF!+O121</f>
        <v>#REF!</v>
      </c>
      <c r="P120" s="51" t="e">
        <f>#REF!+#REF!+P121</f>
        <v>#REF!</v>
      </c>
      <c r="Q120" s="51" t="e">
        <f>#REF!+#REF!+Q121</f>
        <v>#REF!</v>
      </c>
      <c r="R120" s="51" t="e">
        <f>#REF!+#REF!+R121</f>
        <v>#REF!</v>
      </c>
      <c r="S120" s="51" t="e">
        <f>#REF!+#REF!+S121</f>
        <v>#REF!</v>
      </c>
      <c r="T120" s="51" t="e">
        <f>#REF!+#REF!+T121</f>
        <v>#REF!</v>
      </c>
      <c r="U120" s="51" t="e">
        <f>#REF!+#REF!+U121</f>
        <v>#REF!</v>
      </c>
      <c r="V120" s="51" t="e">
        <f>#REF!+#REF!+V121</f>
        <v>#REF!</v>
      </c>
      <c r="W120" s="51" t="e">
        <f>#REF!+#REF!+W121</f>
        <v>#REF!</v>
      </c>
      <c r="X120" s="51" t="e">
        <f>#REF!+#REF!+X121</f>
        <v>#REF!</v>
      </c>
      <c r="Y120" s="51" t="e">
        <f>#REF!+#REF!+Y121</f>
        <v>#REF!</v>
      </c>
      <c r="Z120" s="51" t="e">
        <f>#REF!+#REF!+Z121</f>
        <v>#REF!</v>
      </c>
      <c r="AA120" s="51"/>
      <c r="AB120" s="51" t="e">
        <f>#REF!+#REF!+AB121</f>
        <v>#REF!</v>
      </c>
      <c r="AC120" s="51"/>
      <c r="AD120" s="51" t="e">
        <f>#REF!+#REF!+AD121</f>
        <v>#REF!</v>
      </c>
      <c r="AE120" s="51"/>
      <c r="AF120" s="51" t="e">
        <f>#REF!+#REF!+AF121</f>
        <v>#REF!</v>
      </c>
      <c r="AG120" s="35">
        <v>1023.6</v>
      </c>
      <c r="AH120" s="35">
        <v>225958.40000000002</v>
      </c>
      <c r="AI120" s="35">
        <v>0</v>
      </c>
      <c r="AJ120" s="35">
        <v>201910.6</v>
      </c>
      <c r="AK120" s="35">
        <v>0</v>
      </c>
      <c r="AL120" s="35">
        <v>199852.2</v>
      </c>
    </row>
    <row r="121" spans="1:38" s="2" customFormat="1" ht="13.5" customHeight="1">
      <c r="A121" s="97"/>
      <c r="B121" s="74" t="s">
        <v>84</v>
      </c>
      <c r="C121" s="74"/>
      <c r="D121" s="74"/>
      <c r="E121" s="76" t="s">
        <v>80</v>
      </c>
      <c r="F121" s="32" t="e">
        <f aca="true" t="shared" si="48" ref="F121:Z121">F122+F128</f>
        <v>#REF!</v>
      </c>
      <c r="G121" s="32" t="e">
        <f t="shared" si="48"/>
        <v>#REF!</v>
      </c>
      <c r="H121" s="32" t="e">
        <f t="shared" si="48"/>
        <v>#REF!</v>
      </c>
      <c r="I121" s="51" t="e">
        <f t="shared" si="48"/>
        <v>#REF!</v>
      </c>
      <c r="J121" s="51" t="e">
        <f t="shared" si="48"/>
        <v>#REF!</v>
      </c>
      <c r="K121" s="51" t="e">
        <f t="shared" si="48"/>
        <v>#REF!</v>
      </c>
      <c r="L121" s="51" t="e">
        <f t="shared" si="48"/>
        <v>#REF!</v>
      </c>
      <c r="M121" s="51" t="e">
        <f t="shared" si="48"/>
        <v>#REF!</v>
      </c>
      <c r="N121" s="51" t="e">
        <f t="shared" si="48"/>
        <v>#REF!</v>
      </c>
      <c r="O121" s="51" t="e">
        <f t="shared" si="48"/>
        <v>#REF!</v>
      </c>
      <c r="P121" s="51" t="e">
        <f t="shared" si="48"/>
        <v>#REF!</v>
      </c>
      <c r="Q121" s="51" t="e">
        <f t="shared" si="48"/>
        <v>#REF!</v>
      </c>
      <c r="R121" s="51" t="e">
        <f t="shared" si="48"/>
        <v>#REF!</v>
      </c>
      <c r="S121" s="51" t="e">
        <f t="shared" si="48"/>
        <v>#REF!</v>
      </c>
      <c r="T121" s="51" t="e">
        <f t="shared" si="48"/>
        <v>#REF!</v>
      </c>
      <c r="U121" s="51" t="e">
        <f t="shared" si="48"/>
        <v>#REF!</v>
      </c>
      <c r="V121" s="51" t="e">
        <f t="shared" si="48"/>
        <v>#REF!</v>
      </c>
      <c r="W121" s="51" t="e">
        <f t="shared" si="48"/>
        <v>#REF!</v>
      </c>
      <c r="X121" s="51" t="e">
        <f t="shared" si="48"/>
        <v>#REF!</v>
      </c>
      <c r="Y121" s="51" t="e">
        <f t="shared" si="48"/>
        <v>#REF!</v>
      </c>
      <c r="Z121" s="51" t="e">
        <f t="shared" si="48"/>
        <v>#REF!</v>
      </c>
      <c r="AA121" s="51"/>
      <c r="AB121" s="51" t="e">
        <f>AB122+AB128</f>
        <v>#REF!</v>
      </c>
      <c r="AC121" s="51"/>
      <c r="AD121" s="51" t="e">
        <f>AD122+AD128</f>
        <v>#REF!</v>
      </c>
      <c r="AE121" s="51"/>
      <c r="AF121" s="51" t="e">
        <f>AF122+AF128</f>
        <v>#REF!</v>
      </c>
      <c r="AG121" s="35">
        <v>1023.6</v>
      </c>
      <c r="AH121" s="35">
        <v>219964.40000000002</v>
      </c>
      <c r="AI121" s="35">
        <v>0</v>
      </c>
      <c r="AJ121" s="35">
        <v>195916.6</v>
      </c>
      <c r="AK121" s="35">
        <v>0</v>
      </c>
      <c r="AL121" s="35">
        <v>193858.2</v>
      </c>
    </row>
    <row r="122" spans="1:38" s="3" customFormat="1" ht="13.5" customHeight="1">
      <c r="A122" s="97"/>
      <c r="B122" s="68" t="s">
        <v>49</v>
      </c>
      <c r="C122" s="68"/>
      <c r="D122" s="68"/>
      <c r="E122" s="132" t="s">
        <v>50</v>
      </c>
      <c r="F122" s="32" t="e">
        <f aca="true" t="shared" si="49" ref="F122:AF122">F123</f>
        <v>#REF!</v>
      </c>
      <c r="G122" s="32" t="e">
        <f t="shared" si="49"/>
        <v>#REF!</v>
      </c>
      <c r="H122" s="32" t="e">
        <f t="shared" si="49"/>
        <v>#REF!</v>
      </c>
      <c r="I122" s="51" t="e">
        <f t="shared" si="49"/>
        <v>#REF!</v>
      </c>
      <c r="J122" s="51" t="e">
        <f t="shared" si="49"/>
        <v>#REF!</v>
      </c>
      <c r="K122" s="51" t="e">
        <f t="shared" si="49"/>
        <v>#REF!</v>
      </c>
      <c r="L122" s="51" t="e">
        <f t="shared" si="49"/>
        <v>#REF!</v>
      </c>
      <c r="M122" s="51" t="e">
        <f t="shared" si="49"/>
        <v>#REF!</v>
      </c>
      <c r="N122" s="51" t="e">
        <f t="shared" si="49"/>
        <v>#REF!</v>
      </c>
      <c r="O122" s="51" t="e">
        <f t="shared" si="49"/>
        <v>#REF!</v>
      </c>
      <c r="P122" s="51" t="e">
        <f t="shared" si="49"/>
        <v>#REF!</v>
      </c>
      <c r="Q122" s="51" t="e">
        <f t="shared" si="49"/>
        <v>#REF!</v>
      </c>
      <c r="R122" s="51" t="e">
        <f t="shared" si="49"/>
        <v>#REF!</v>
      </c>
      <c r="S122" s="51" t="e">
        <f t="shared" si="49"/>
        <v>#REF!</v>
      </c>
      <c r="T122" s="51" t="e">
        <f t="shared" si="49"/>
        <v>#REF!</v>
      </c>
      <c r="U122" s="51" t="e">
        <f t="shared" si="49"/>
        <v>#REF!</v>
      </c>
      <c r="V122" s="51" t="e">
        <f t="shared" si="49"/>
        <v>#REF!</v>
      </c>
      <c r="W122" s="51" t="e">
        <f t="shared" si="49"/>
        <v>#REF!</v>
      </c>
      <c r="X122" s="51" t="e">
        <f t="shared" si="49"/>
        <v>#REF!</v>
      </c>
      <c r="Y122" s="51" t="e">
        <f t="shared" si="49"/>
        <v>#REF!</v>
      </c>
      <c r="Z122" s="51" t="e">
        <f t="shared" si="49"/>
        <v>#REF!</v>
      </c>
      <c r="AA122" s="51"/>
      <c r="AB122" s="51" t="e">
        <f t="shared" si="49"/>
        <v>#REF!</v>
      </c>
      <c r="AC122" s="51"/>
      <c r="AD122" s="51" t="e">
        <f t="shared" si="49"/>
        <v>#REF!</v>
      </c>
      <c r="AE122" s="51"/>
      <c r="AF122" s="51" t="e">
        <f t="shared" si="49"/>
        <v>#REF!</v>
      </c>
      <c r="AG122" s="35">
        <v>887</v>
      </c>
      <c r="AH122" s="35">
        <v>212595.2</v>
      </c>
      <c r="AI122" s="35">
        <v>0</v>
      </c>
      <c r="AJ122" s="35">
        <v>188700.5</v>
      </c>
      <c r="AK122" s="35">
        <v>0</v>
      </c>
      <c r="AL122" s="35">
        <v>186642.1</v>
      </c>
    </row>
    <row r="123" spans="1:38" s="2" customFormat="1" ht="25.5">
      <c r="A123" s="97"/>
      <c r="B123" s="68"/>
      <c r="C123" s="74" t="s">
        <v>14</v>
      </c>
      <c r="D123" s="98"/>
      <c r="E123" s="96" t="s">
        <v>277</v>
      </c>
      <c r="F123" s="32" t="e">
        <f>#REF!+F124</f>
        <v>#REF!</v>
      </c>
      <c r="G123" s="32" t="e">
        <f>#REF!+G124</f>
        <v>#REF!</v>
      </c>
      <c r="H123" s="32" t="e">
        <f>#REF!+H124</f>
        <v>#REF!</v>
      </c>
      <c r="I123" s="51" t="e">
        <f>#REF!+I124</f>
        <v>#REF!</v>
      </c>
      <c r="J123" s="51" t="e">
        <f>#REF!+J124</f>
        <v>#REF!</v>
      </c>
      <c r="K123" s="51" t="e">
        <f>#REF!+K124</f>
        <v>#REF!</v>
      </c>
      <c r="L123" s="51" t="e">
        <f>#REF!+L124</f>
        <v>#REF!</v>
      </c>
      <c r="M123" s="51" t="e">
        <f>#REF!+M124</f>
        <v>#REF!</v>
      </c>
      <c r="N123" s="51" t="e">
        <f>#REF!+N124</f>
        <v>#REF!</v>
      </c>
      <c r="O123" s="51" t="e">
        <f>#REF!+O124</f>
        <v>#REF!</v>
      </c>
      <c r="P123" s="51" t="e">
        <f>#REF!+P124</f>
        <v>#REF!</v>
      </c>
      <c r="Q123" s="51" t="e">
        <f>#REF!+Q124</f>
        <v>#REF!</v>
      </c>
      <c r="R123" s="51" t="e">
        <f>#REF!+R124</f>
        <v>#REF!</v>
      </c>
      <c r="S123" s="51" t="e">
        <f>#REF!+S124</f>
        <v>#REF!</v>
      </c>
      <c r="T123" s="51" t="e">
        <f>#REF!+T124</f>
        <v>#REF!</v>
      </c>
      <c r="U123" s="51" t="e">
        <f>#REF!+U124</f>
        <v>#REF!</v>
      </c>
      <c r="V123" s="51" t="e">
        <f>#REF!+V124</f>
        <v>#REF!</v>
      </c>
      <c r="W123" s="51" t="e">
        <f>#REF!+W124</f>
        <v>#REF!</v>
      </c>
      <c r="X123" s="51" t="e">
        <f>#REF!+X124</f>
        <v>#REF!</v>
      </c>
      <c r="Y123" s="51" t="e">
        <f>#REF!+Y124</f>
        <v>#REF!</v>
      </c>
      <c r="Z123" s="51" t="e">
        <f>#REF!+Z124</f>
        <v>#REF!</v>
      </c>
      <c r="AA123" s="51"/>
      <c r="AB123" s="51" t="e">
        <f>#REF!+AB124</f>
        <v>#REF!</v>
      </c>
      <c r="AC123" s="51"/>
      <c r="AD123" s="51" t="e">
        <f>#REF!+AD124</f>
        <v>#REF!</v>
      </c>
      <c r="AE123" s="51"/>
      <c r="AF123" s="51" t="e">
        <f>#REF!+AF124</f>
        <v>#REF!</v>
      </c>
      <c r="AG123" s="35">
        <v>887</v>
      </c>
      <c r="AH123" s="35">
        <v>212595.2</v>
      </c>
      <c r="AI123" s="35">
        <v>0</v>
      </c>
      <c r="AJ123" s="35">
        <v>188700.5</v>
      </c>
      <c r="AK123" s="35">
        <v>0</v>
      </c>
      <c r="AL123" s="35">
        <v>186642.1</v>
      </c>
    </row>
    <row r="124" spans="1:38" s="1" customFormat="1" ht="38.25">
      <c r="A124" s="97"/>
      <c r="B124" s="98"/>
      <c r="C124" s="74" t="s">
        <v>16</v>
      </c>
      <c r="D124" s="68"/>
      <c r="E124" s="96" t="s">
        <v>232</v>
      </c>
      <c r="F124" s="32" t="e">
        <f>F125+#REF!+#REF!+#REF!</f>
        <v>#REF!</v>
      </c>
      <c r="G124" s="32" t="e">
        <f>G125+#REF!+#REF!+#REF!</f>
        <v>#REF!</v>
      </c>
      <c r="H124" s="32" t="e">
        <f>H125+#REF!+#REF!+#REF!</f>
        <v>#REF!</v>
      </c>
      <c r="I124" s="51" t="e">
        <f>I125+#REF!+#REF!+#REF!+#REF!</f>
        <v>#REF!</v>
      </c>
      <c r="J124" s="51" t="e">
        <f>J125+#REF!+#REF!+#REF!+#REF!</f>
        <v>#REF!</v>
      </c>
      <c r="K124" s="51" t="e">
        <f>K125+#REF!+#REF!+#REF!+#REF!</f>
        <v>#REF!</v>
      </c>
      <c r="L124" s="51" t="e">
        <f>L125+#REF!+#REF!+#REF!+#REF!</f>
        <v>#REF!</v>
      </c>
      <c r="M124" s="51" t="e">
        <f>M125+#REF!+#REF!+#REF!+#REF!</f>
        <v>#REF!</v>
      </c>
      <c r="N124" s="51" t="e">
        <f>N125+#REF!+#REF!+#REF!+#REF!</f>
        <v>#REF!</v>
      </c>
      <c r="O124" s="51"/>
      <c r="P124" s="51" t="e">
        <f>P125+#REF!+#REF!+#REF!+#REF!</f>
        <v>#REF!</v>
      </c>
      <c r="Q124" s="51"/>
      <c r="R124" s="51" t="e">
        <f>R125+#REF!+#REF!+#REF!+#REF!</f>
        <v>#REF!</v>
      </c>
      <c r="S124" s="51"/>
      <c r="T124" s="51" t="e">
        <f>T125+#REF!+#REF!+#REF!+#REF!</f>
        <v>#REF!</v>
      </c>
      <c r="U124" s="51" t="e">
        <f>U125+#REF!+#REF!+#REF!+#REF!</f>
        <v>#REF!</v>
      </c>
      <c r="V124" s="51" t="e">
        <f>V125+#REF!+#REF!+#REF!+#REF!</f>
        <v>#REF!</v>
      </c>
      <c r="W124" s="51" t="e">
        <f>W125+#REF!+#REF!+#REF!+#REF!</f>
        <v>#REF!</v>
      </c>
      <c r="X124" s="51" t="e">
        <f>X125+#REF!+#REF!+#REF!+#REF!</f>
        <v>#REF!</v>
      </c>
      <c r="Y124" s="51" t="e">
        <f>Y125+#REF!+#REF!+#REF!+#REF!</f>
        <v>#REF!</v>
      </c>
      <c r="Z124" s="51" t="e">
        <f>Z125+#REF!+#REF!+#REF!+#REF!</f>
        <v>#REF!</v>
      </c>
      <c r="AA124" s="51"/>
      <c r="AB124" s="51" t="e">
        <f>AB125+#REF!+#REF!+#REF!+#REF!</f>
        <v>#REF!</v>
      </c>
      <c r="AC124" s="51"/>
      <c r="AD124" s="51" t="e">
        <f>AD125+#REF!+#REF!+#REF!+#REF!</f>
        <v>#REF!</v>
      </c>
      <c r="AE124" s="51"/>
      <c r="AF124" s="35" t="e">
        <f>AF125+#REF!+#REF!+#REF!+#REF!</f>
        <v>#REF!</v>
      </c>
      <c r="AG124" s="35">
        <v>887</v>
      </c>
      <c r="AH124" s="35">
        <v>210062.5</v>
      </c>
      <c r="AI124" s="35">
        <v>0</v>
      </c>
      <c r="AJ124" s="35">
        <v>186211.7</v>
      </c>
      <c r="AK124" s="35">
        <v>0</v>
      </c>
      <c r="AL124" s="35">
        <v>184153.30000000002</v>
      </c>
    </row>
    <row r="125" spans="1:38" s="1" customFormat="1" ht="38.25">
      <c r="A125" s="97"/>
      <c r="B125" s="98"/>
      <c r="C125" s="74" t="s">
        <v>17</v>
      </c>
      <c r="D125" s="68"/>
      <c r="E125" s="96" t="s">
        <v>324</v>
      </c>
      <c r="F125" s="32">
        <f aca="true" t="shared" si="50" ref="F125:V126">F126</f>
        <v>182158</v>
      </c>
      <c r="G125" s="32">
        <f t="shared" si="50"/>
        <v>179158</v>
      </c>
      <c r="H125" s="32">
        <f t="shared" si="50"/>
        <v>179158</v>
      </c>
      <c r="I125" s="51"/>
      <c r="J125" s="51">
        <f t="shared" si="50"/>
        <v>182158</v>
      </c>
      <c r="K125" s="51"/>
      <c r="L125" s="51">
        <f t="shared" si="50"/>
        <v>179158</v>
      </c>
      <c r="M125" s="51"/>
      <c r="N125" s="51">
        <f t="shared" si="50"/>
        <v>179158</v>
      </c>
      <c r="O125" s="51"/>
      <c r="P125" s="51">
        <f t="shared" si="50"/>
        <v>182158</v>
      </c>
      <c r="Q125" s="51"/>
      <c r="R125" s="51">
        <f t="shared" si="50"/>
        <v>179158</v>
      </c>
      <c r="S125" s="51"/>
      <c r="T125" s="51">
        <f t="shared" si="50"/>
        <v>179158</v>
      </c>
      <c r="U125" s="51"/>
      <c r="V125" s="51">
        <f t="shared" si="50"/>
        <v>182158</v>
      </c>
      <c r="W125" s="51"/>
      <c r="X125" s="51">
        <f aca="true" t="shared" si="51" ref="V125:Z126">X126</f>
        <v>179158</v>
      </c>
      <c r="Y125" s="51"/>
      <c r="Z125" s="51">
        <f t="shared" si="51"/>
        <v>179158</v>
      </c>
      <c r="AA125" s="51"/>
      <c r="AB125" s="51">
        <f>AB126</f>
        <v>182158</v>
      </c>
      <c r="AC125" s="51"/>
      <c r="AD125" s="51">
        <f>AD126</f>
        <v>179158</v>
      </c>
      <c r="AE125" s="51"/>
      <c r="AF125" s="51">
        <f>AF126</f>
        <v>179158</v>
      </c>
      <c r="AG125" s="35">
        <v>887</v>
      </c>
      <c r="AH125" s="35">
        <v>183045</v>
      </c>
      <c r="AI125" s="35">
        <v>0</v>
      </c>
      <c r="AJ125" s="35">
        <v>179158</v>
      </c>
      <c r="AK125" s="35">
        <v>0</v>
      </c>
      <c r="AL125" s="35">
        <v>179158</v>
      </c>
    </row>
    <row r="126" spans="1:38" s="1" customFormat="1" ht="38.25">
      <c r="A126" s="97"/>
      <c r="B126" s="98"/>
      <c r="C126" s="74" t="s">
        <v>156</v>
      </c>
      <c r="D126" s="68"/>
      <c r="E126" s="96" t="s">
        <v>5</v>
      </c>
      <c r="F126" s="32">
        <f t="shared" si="50"/>
        <v>182158</v>
      </c>
      <c r="G126" s="32">
        <f t="shared" si="50"/>
        <v>179158</v>
      </c>
      <c r="H126" s="32">
        <f t="shared" si="50"/>
        <v>179158</v>
      </c>
      <c r="I126" s="51"/>
      <c r="J126" s="51">
        <f t="shared" si="50"/>
        <v>182158</v>
      </c>
      <c r="K126" s="51"/>
      <c r="L126" s="51">
        <f t="shared" si="50"/>
        <v>179158</v>
      </c>
      <c r="M126" s="51"/>
      <c r="N126" s="51">
        <f t="shared" si="50"/>
        <v>179158</v>
      </c>
      <c r="O126" s="51"/>
      <c r="P126" s="51">
        <f t="shared" si="50"/>
        <v>182158</v>
      </c>
      <c r="Q126" s="51"/>
      <c r="R126" s="51">
        <f t="shared" si="50"/>
        <v>179158</v>
      </c>
      <c r="S126" s="51"/>
      <c r="T126" s="51">
        <f t="shared" si="50"/>
        <v>179158</v>
      </c>
      <c r="U126" s="51"/>
      <c r="V126" s="51">
        <f t="shared" si="51"/>
        <v>182158</v>
      </c>
      <c r="W126" s="51"/>
      <c r="X126" s="51">
        <f t="shared" si="51"/>
        <v>179158</v>
      </c>
      <c r="Y126" s="51"/>
      <c r="Z126" s="51">
        <f t="shared" si="51"/>
        <v>179158</v>
      </c>
      <c r="AA126" s="51"/>
      <c r="AB126" s="51">
        <f>AB127</f>
        <v>182158</v>
      </c>
      <c r="AC126" s="51"/>
      <c r="AD126" s="51">
        <f>AD127</f>
        <v>179158</v>
      </c>
      <c r="AE126" s="51"/>
      <c r="AF126" s="51">
        <f>AF127</f>
        <v>179158</v>
      </c>
      <c r="AG126" s="35">
        <v>887</v>
      </c>
      <c r="AH126" s="35">
        <v>183045</v>
      </c>
      <c r="AI126" s="35">
        <v>0</v>
      </c>
      <c r="AJ126" s="35">
        <v>179158</v>
      </c>
      <c r="AK126" s="35">
        <v>0</v>
      </c>
      <c r="AL126" s="35">
        <v>179158</v>
      </c>
    </row>
    <row r="127" spans="1:38" s="1" customFormat="1" ht="38.25">
      <c r="A127" s="97"/>
      <c r="B127" s="98"/>
      <c r="C127" s="74"/>
      <c r="D127" s="68" t="s">
        <v>58</v>
      </c>
      <c r="E127" s="96" t="s">
        <v>59</v>
      </c>
      <c r="F127" s="32">
        <v>182158</v>
      </c>
      <c r="G127" s="32">
        <v>179158</v>
      </c>
      <c r="H127" s="32">
        <v>179158</v>
      </c>
      <c r="I127" s="51"/>
      <c r="J127" s="51">
        <f>F127+I127</f>
        <v>182158</v>
      </c>
      <c r="K127" s="51"/>
      <c r="L127" s="51">
        <f>G127+K127</f>
        <v>179158</v>
      </c>
      <c r="M127" s="51"/>
      <c r="N127" s="51">
        <f>H127+M127</f>
        <v>179158</v>
      </c>
      <c r="O127" s="51"/>
      <c r="P127" s="51">
        <f>J127+O127</f>
        <v>182158</v>
      </c>
      <c r="Q127" s="51"/>
      <c r="R127" s="51">
        <f>L127+Q127</f>
        <v>179158</v>
      </c>
      <c r="S127" s="51"/>
      <c r="T127" s="51">
        <f>N127+S127</f>
        <v>179158</v>
      </c>
      <c r="U127" s="51"/>
      <c r="V127" s="51">
        <f>P127+U127</f>
        <v>182158</v>
      </c>
      <c r="W127" s="51"/>
      <c r="X127" s="51">
        <f>R127+W127</f>
        <v>179158</v>
      </c>
      <c r="Y127" s="51"/>
      <c r="Z127" s="51">
        <f>T127+Y127</f>
        <v>179158</v>
      </c>
      <c r="AA127" s="51"/>
      <c r="AB127" s="51">
        <f>V127+AA127</f>
        <v>182158</v>
      </c>
      <c r="AC127" s="51"/>
      <c r="AD127" s="51">
        <f>X127+AC127</f>
        <v>179158</v>
      </c>
      <c r="AE127" s="51"/>
      <c r="AF127" s="51">
        <f>Z127+AE127</f>
        <v>179158</v>
      </c>
      <c r="AG127" s="35">
        <v>887</v>
      </c>
      <c r="AH127" s="35">
        <v>183045</v>
      </c>
      <c r="AI127" s="35">
        <v>0</v>
      </c>
      <c r="AJ127" s="35">
        <v>179158</v>
      </c>
      <c r="AK127" s="35">
        <v>0</v>
      </c>
      <c r="AL127" s="35">
        <v>179158</v>
      </c>
    </row>
    <row r="128" spans="1:38" s="5" customFormat="1" ht="27" customHeight="1">
      <c r="A128" s="97"/>
      <c r="B128" s="74" t="s">
        <v>98</v>
      </c>
      <c r="C128" s="74"/>
      <c r="D128" s="68"/>
      <c r="E128" s="76" t="s">
        <v>135</v>
      </c>
      <c r="F128" s="32">
        <f aca="true" t="shared" si="52" ref="F128:V131">F129</f>
        <v>7058</v>
      </c>
      <c r="G128" s="32">
        <f t="shared" si="52"/>
        <v>7058</v>
      </c>
      <c r="H128" s="32">
        <f t="shared" si="52"/>
        <v>7058</v>
      </c>
      <c r="I128" s="51"/>
      <c r="J128" s="51">
        <f t="shared" si="52"/>
        <v>7058</v>
      </c>
      <c r="K128" s="51"/>
      <c r="L128" s="51">
        <f t="shared" si="52"/>
        <v>7058</v>
      </c>
      <c r="M128" s="51"/>
      <c r="N128" s="51">
        <f t="shared" si="52"/>
        <v>7058</v>
      </c>
      <c r="O128" s="51"/>
      <c r="P128" s="51">
        <f t="shared" si="52"/>
        <v>7058</v>
      </c>
      <c r="Q128" s="51"/>
      <c r="R128" s="51">
        <f t="shared" si="52"/>
        <v>7058</v>
      </c>
      <c r="S128" s="51"/>
      <c r="T128" s="51">
        <f t="shared" si="52"/>
        <v>7058</v>
      </c>
      <c r="U128" s="51"/>
      <c r="V128" s="51">
        <f t="shared" si="52"/>
        <v>7058</v>
      </c>
      <c r="W128" s="51"/>
      <c r="X128" s="51">
        <f aca="true" t="shared" si="53" ref="V128:Z131">X129</f>
        <v>7058</v>
      </c>
      <c r="Y128" s="51"/>
      <c r="Z128" s="51">
        <f t="shared" si="53"/>
        <v>7058</v>
      </c>
      <c r="AA128" s="51"/>
      <c r="AB128" s="51">
        <f>AB129</f>
        <v>7058</v>
      </c>
      <c r="AC128" s="51"/>
      <c r="AD128" s="51">
        <f aca="true" t="shared" si="54" ref="AB128:AF131">AD129</f>
        <v>7058</v>
      </c>
      <c r="AE128" s="51"/>
      <c r="AF128" s="51">
        <f t="shared" si="54"/>
        <v>7058</v>
      </c>
      <c r="AG128" s="35">
        <v>136.6</v>
      </c>
      <c r="AH128" s="35">
        <v>7369.200000000001</v>
      </c>
      <c r="AI128" s="35">
        <v>0</v>
      </c>
      <c r="AJ128" s="35">
        <v>7216.1</v>
      </c>
      <c r="AK128" s="35">
        <v>0</v>
      </c>
      <c r="AL128" s="35">
        <v>7216.1</v>
      </c>
    </row>
    <row r="129" spans="1:38" s="2" customFormat="1" ht="25.5">
      <c r="A129" s="97"/>
      <c r="B129" s="74"/>
      <c r="C129" s="74" t="s">
        <v>14</v>
      </c>
      <c r="D129" s="98"/>
      <c r="E129" s="96" t="s">
        <v>277</v>
      </c>
      <c r="F129" s="32">
        <f t="shared" si="52"/>
        <v>7058</v>
      </c>
      <c r="G129" s="32">
        <f t="shared" si="52"/>
        <v>7058</v>
      </c>
      <c r="H129" s="32">
        <f t="shared" si="52"/>
        <v>7058</v>
      </c>
      <c r="I129" s="51"/>
      <c r="J129" s="51">
        <f t="shared" si="52"/>
        <v>7058</v>
      </c>
      <c r="K129" s="51"/>
      <c r="L129" s="51">
        <f t="shared" si="52"/>
        <v>7058</v>
      </c>
      <c r="M129" s="51"/>
      <c r="N129" s="51">
        <f t="shared" si="52"/>
        <v>7058</v>
      </c>
      <c r="O129" s="51"/>
      <c r="P129" s="51">
        <f t="shared" si="52"/>
        <v>7058</v>
      </c>
      <c r="Q129" s="51"/>
      <c r="R129" s="51">
        <f t="shared" si="52"/>
        <v>7058</v>
      </c>
      <c r="S129" s="51"/>
      <c r="T129" s="51">
        <f t="shared" si="52"/>
        <v>7058</v>
      </c>
      <c r="U129" s="51"/>
      <c r="V129" s="51">
        <f t="shared" si="53"/>
        <v>7058</v>
      </c>
      <c r="W129" s="51"/>
      <c r="X129" s="51">
        <f t="shared" si="53"/>
        <v>7058</v>
      </c>
      <c r="Y129" s="51"/>
      <c r="Z129" s="51">
        <f t="shared" si="53"/>
        <v>7058</v>
      </c>
      <c r="AA129" s="51"/>
      <c r="AB129" s="51">
        <f t="shared" si="54"/>
        <v>7058</v>
      </c>
      <c r="AC129" s="51"/>
      <c r="AD129" s="51">
        <f t="shared" si="54"/>
        <v>7058</v>
      </c>
      <c r="AE129" s="51"/>
      <c r="AF129" s="51">
        <f t="shared" si="54"/>
        <v>7058</v>
      </c>
      <c r="AG129" s="35">
        <v>136.6</v>
      </c>
      <c r="AH129" s="35">
        <v>7369.200000000001</v>
      </c>
      <c r="AI129" s="35">
        <v>0</v>
      </c>
      <c r="AJ129" s="35">
        <v>7216.1</v>
      </c>
      <c r="AK129" s="35">
        <v>0</v>
      </c>
      <c r="AL129" s="35">
        <v>7216.1</v>
      </c>
    </row>
    <row r="130" spans="1:38" s="3" customFormat="1" ht="38.25">
      <c r="A130" s="70"/>
      <c r="B130" s="74"/>
      <c r="C130" s="74" t="s">
        <v>18</v>
      </c>
      <c r="D130" s="68"/>
      <c r="E130" s="76" t="s">
        <v>39</v>
      </c>
      <c r="F130" s="32">
        <f t="shared" si="52"/>
        <v>7058</v>
      </c>
      <c r="G130" s="32">
        <f t="shared" si="52"/>
        <v>7058</v>
      </c>
      <c r="H130" s="32">
        <f t="shared" si="52"/>
        <v>7058</v>
      </c>
      <c r="I130" s="51"/>
      <c r="J130" s="51">
        <f t="shared" si="52"/>
        <v>7058</v>
      </c>
      <c r="K130" s="51"/>
      <c r="L130" s="51">
        <f t="shared" si="52"/>
        <v>7058</v>
      </c>
      <c r="M130" s="51"/>
      <c r="N130" s="51">
        <f t="shared" si="52"/>
        <v>7058</v>
      </c>
      <c r="O130" s="51"/>
      <c r="P130" s="51">
        <f t="shared" si="52"/>
        <v>7058</v>
      </c>
      <c r="Q130" s="51"/>
      <c r="R130" s="51">
        <f t="shared" si="52"/>
        <v>7058</v>
      </c>
      <c r="S130" s="51"/>
      <c r="T130" s="51">
        <f t="shared" si="52"/>
        <v>7058</v>
      </c>
      <c r="U130" s="51"/>
      <c r="V130" s="51">
        <f t="shared" si="53"/>
        <v>7058</v>
      </c>
      <c r="W130" s="51"/>
      <c r="X130" s="51">
        <f t="shared" si="53"/>
        <v>7058</v>
      </c>
      <c r="Y130" s="51"/>
      <c r="Z130" s="51">
        <f t="shared" si="53"/>
        <v>7058</v>
      </c>
      <c r="AA130" s="51"/>
      <c r="AB130" s="51">
        <f t="shared" si="54"/>
        <v>7058</v>
      </c>
      <c r="AC130" s="51"/>
      <c r="AD130" s="51">
        <f t="shared" si="54"/>
        <v>7058</v>
      </c>
      <c r="AE130" s="51"/>
      <c r="AF130" s="51">
        <f t="shared" si="54"/>
        <v>7058</v>
      </c>
      <c r="AG130" s="35">
        <v>136.6</v>
      </c>
      <c r="AH130" s="35">
        <v>7369.200000000001</v>
      </c>
      <c r="AI130" s="35">
        <v>0</v>
      </c>
      <c r="AJ130" s="35">
        <v>7216.1</v>
      </c>
      <c r="AK130" s="35">
        <v>0</v>
      </c>
      <c r="AL130" s="35">
        <v>7216.1</v>
      </c>
    </row>
    <row r="131" spans="1:38" s="3" customFormat="1" ht="25.5">
      <c r="A131" s="70"/>
      <c r="B131" s="68"/>
      <c r="C131" s="74" t="s">
        <v>19</v>
      </c>
      <c r="D131" s="68"/>
      <c r="E131" s="75" t="s">
        <v>260</v>
      </c>
      <c r="F131" s="32">
        <f t="shared" si="52"/>
        <v>7058</v>
      </c>
      <c r="G131" s="32">
        <f t="shared" si="52"/>
        <v>7058</v>
      </c>
      <c r="H131" s="32">
        <f t="shared" si="52"/>
        <v>7058</v>
      </c>
      <c r="I131" s="51"/>
      <c r="J131" s="51">
        <f t="shared" si="52"/>
        <v>7058</v>
      </c>
      <c r="K131" s="51"/>
      <c r="L131" s="51">
        <f t="shared" si="52"/>
        <v>7058</v>
      </c>
      <c r="M131" s="51"/>
      <c r="N131" s="51">
        <f t="shared" si="52"/>
        <v>7058</v>
      </c>
      <c r="O131" s="51"/>
      <c r="P131" s="51">
        <f t="shared" si="52"/>
        <v>7058</v>
      </c>
      <c r="Q131" s="51"/>
      <c r="R131" s="51">
        <f t="shared" si="52"/>
        <v>7058</v>
      </c>
      <c r="S131" s="51"/>
      <c r="T131" s="51">
        <f t="shared" si="52"/>
        <v>7058</v>
      </c>
      <c r="U131" s="51"/>
      <c r="V131" s="51">
        <f t="shared" si="53"/>
        <v>7058</v>
      </c>
      <c r="W131" s="51"/>
      <c r="X131" s="51">
        <f t="shared" si="53"/>
        <v>7058</v>
      </c>
      <c r="Y131" s="51"/>
      <c r="Z131" s="51">
        <f t="shared" si="53"/>
        <v>7058</v>
      </c>
      <c r="AA131" s="51"/>
      <c r="AB131" s="51">
        <f t="shared" si="54"/>
        <v>7058</v>
      </c>
      <c r="AC131" s="51"/>
      <c r="AD131" s="51">
        <f t="shared" si="54"/>
        <v>7058</v>
      </c>
      <c r="AE131" s="51"/>
      <c r="AF131" s="51">
        <f t="shared" si="54"/>
        <v>7058</v>
      </c>
      <c r="AG131" s="35">
        <v>136.6</v>
      </c>
      <c r="AH131" s="35">
        <v>7369.200000000001</v>
      </c>
      <c r="AI131" s="35">
        <v>0</v>
      </c>
      <c r="AJ131" s="35">
        <v>7216.1</v>
      </c>
      <c r="AK131" s="35">
        <v>0</v>
      </c>
      <c r="AL131" s="35">
        <v>7216.1</v>
      </c>
    </row>
    <row r="132" spans="1:38" s="3" customFormat="1" ht="25.5">
      <c r="A132" s="70"/>
      <c r="B132" s="68"/>
      <c r="C132" s="74" t="s">
        <v>157</v>
      </c>
      <c r="D132" s="68"/>
      <c r="E132" s="96" t="s">
        <v>261</v>
      </c>
      <c r="F132" s="32">
        <f>SUM(F133:F133)</f>
        <v>7058</v>
      </c>
      <c r="G132" s="32">
        <f>SUM(G133:G133)</f>
        <v>7058</v>
      </c>
      <c r="H132" s="32">
        <f>SUM(H133:H133)</f>
        <v>7058</v>
      </c>
      <c r="I132" s="51"/>
      <c r="J132" s="51">
        <f>SUM(J133:J133)</f>
        <v>7058</v>
      </c>
      <c r="K132" s="51"/>
      <c r="L132" s="51">
        <f>SUM(L133:L133)</f>
        <v>7058</v>
      </c>
      <c r="M132" s="51"/>
      <c r="N132" s="51">
        <f>SUM(N133:N133)</f>
        <v>7058</v>
      </c>
      <c r="O132" s="51"/>
      <c r="P132" s="51">
        <f>SUM(P133:P133)</f>
        <v>7058</v>
      </c>
      <c r="Q132" s="51"/>
      <c r="R132" s="51">
        <f>SUM(R133:R133)</f>
        <v>7058</v>
      </c>
      <c r="S132" s="51"/>
      <c r="T132" s="51">
        <f>SUM(T133:T133)</f>
        <v>7058</v>
      </c>
      <c r="U132" s="51"/>
      <c r="V132" s="51">
        <f>SUM(V133:V133)</f>
        <v>7058</v>
      </c>
      <c r="W132" s="51"/>
      <c r="X132" s="51">
        <f>SUM(X133:X133)</f>
        <v>7058</v>
      </c>
      <c r="Y132" s="51"/>
      <c r="Z132" s="51">
        <f>SUM(Z133:Z133)</f>
        <v>7058</v>
      </c>
      <c r="AA132" s="51"/>
      <c r="AB132" s="51">
        <f>SUM(AB133:AB133)</f>
        <v>7058</v>
      </c>
      <c r="AC132" s="51"/>
      <c r="AD132" s="51">
        <f>SUM(AD133:AD133)</f>
        <v>7058</v>
      </c>
      <c r="AE132" s="51"/>
      <c r="AF132" s="51">
        <f>SUM(AF133:AF133)</f>
        <v>7058</v>
      </c>
      <c r="AG132" s="35">
        <v>136.6</v>
      </c>
      <c r="AH132" s="35">
        <v>7369.200000000001</v>
      </c>
      <c r="AI132" s="35">
        <v>0</v>
      </c>
      <c r="AJ132" s="35">
        <v>7216.1</v>
      </c>
      <c r="AK132" s="35">
        <v>0</v>
      </c>
      <c r="AL132" s="35">
        <v>7216.1</v>
      </c>
    </row>
    <row r="133" spans="1:38" s="1" customFormat="1" ht="78" customHeight="1">
      <c r="A133" s="70"/>
      <c r="B133" s="68"/>
      <c r="C133" s="68"/>
      <c r="D133" s="68" t="s">
        <v>52</v>
      </c>
      <c r="E133" s="111" t="s">
        <v>245</v>
      </c>
      <c r="F133" s="32">
        <v>7058</v>
      </c>
      <c r="G133" s="32">
        <v>7058</v>
      </c>
      <c r="H133" s="32">
        <v>7058</v>
      </c>
      <c r="I133" s="51"/>
      <c r="J133" s="51">
        <f>F133+I133</f>
        <v>7058</v>
      </c>
      <c r="K133" s="51"/>
      <c r="L133" s="51">
        <f>G133+K133</f>
        <v>7058</v>
      </c>
      <c r="M133" s="51"/>
      <c r="N133" s="51">
        <f>H133+M133</f>
        <v>7058</v>
      </c>
      <c r="O133" s="51"/>
      <c r="P133" s="51">
        <f>J133+O133</f>
        <v>7058</v>
      </c>
      <c r="Q133" s="51"/>
      <c r="R133" s="51">
        <f>L133+Q133</f>
        <v>7058</v>
      </c>
      <c r="S133" s="51"/>
      <c r="T133" s="51">
        <f>N133+S133</f>
        <v>7058</v>
      </c>
      <c r="U133" s="51"/>
      <c r="V133" s="51">
        <f>P133+U133</f>
        <v>7058</v>
      </c>
      <c r="W133" s="51"/>
      <c r="X133" s="51">
        <f>R133+W133</f>
        <v>7058</v>
      </c>
      <c r="Y133" s="51"/>
      <c r="Z133" s="51">
        <f>T133+Y133</f>
        <v>7058</v>
      </c>
      <c r="AA133" s="51"/>
      <c r="AB133" s="51">
        <f>V133+AA133</f>
        <v>7058</v>
      </c>
      <c r="AC133" s="51"/>
      <c r="AD133" s="51">
        <f>X133+AC133</f>
        <v>7058</v>
      </c>
      <c r="AE133" s="51"/>
      <c r="AF133" s="51">
        <f>Z133+AE133</f>
        <v>7058</v>
      </c>
      <c r="AG133" s="35">
        <v>136.6</v>
      </c>
      <c r="AH133" s="35">
        <v>7194.6</v>
      </c>
      <c r="AI133" s="35">
        <v>0</v>
      </c>
      <c r="AJ133" s="35">
        <v>7058</v>
      </c>
      <c r="AK133" s="35">
        <v>0</v>
      </c>
      <c r="AL133" s="35">
        <v>7058</v>
      </c>
    </row>
    <row r="134" spans="1:38" s="1" customFormat="1" ht="15">
      <c r="A134" s="67" t="s">
        <v>92</v>
      </c>
      <c r="B134" s="72"/>
      <c r="C134" s="73"/>
      <c r="D134" s="72"/>
      <c r="E134" s="69" t="s">
        <v>93</v>
      </c>
      <c r="F134" s="54" t="e">
        <f>F135+F174+#REF!+F234+F250+F216+F257+F189+F161+#REF!+#REF!</f>
        <v>#REF!</v>
      </c>
      <c r="G134" s="54" t="e">
        <f>G135+G174+#REF!+G234+G250+G216+G257+G189+G161+#REF!+#REF!</f>
        <v>#REF!</v>
      </c>
      <c r="H134" s="54" t="e">
        <f>H135+H174+#REF!+H234+H250+H216+H257+H189+H161+#REF!+#REF!</f>
        <v>#REF!</v>
      </c>
      <c r="I134" s="51" t="e">
        <f>I135+I174+#REF!+I234+I250+I216+I257+I189+I161+#REF!+#REF!</f>
        <v>#REF!</v>
      </c>
      <c r="J134" s="51" t="e">
        <f>J135+J174+#REF!+J234+J250+J216+J257+J189+J161+#REF!+#REF!</f>
        <v>#REF!</v>
      </c>
      <c r="K134" s="51" t="e">
        <f>K135+K174+#REF!+K234+K250+K216+K257+K189+K161+#REF!+#REF!</f>
        <v>#REF!</v>
      </c>
      <c r="L134" s="51" t="e">
        <f>L135+L174+#REF!+L234+L250+L216+L257+L189+L161+#REF!+#REF!</f>
        <v>#REF!</v>
      </c>
      <c r="M134" s="51" t="e">
        <f>M135+M174+#REF!+M234+M250+M216+M257+M189+M161+#REF!+#REF!</f>
        <v>#REF!</v>
      </c>
      <c r="N134" s="51" t="e">
        <f>N135+N174+#REF!+N234+N250+N216+N257+N189+N161+#REF!+#REF!</f>
        <v>#REF!</v>
      </c>
      <c r="O134" s="54" t="e">
        <f>O135+O174+#REF!+O234+O250+O216+O257+O189+O161+#REF!+#REF!</f>
        <v>#REF!</v>
      </c>
      <c r="P134" s="51" t="e">
        <f>P135+P174+#REF!+P234+P250+P216+P257+P189+P161+#REF!+#REF!</f>
        <v>#REF!</v>
      </c>
      <c r="Q134" s="51" t="e">
        <f>Q135+Q174+#REF!+Q234+Q250+Q216+Q257+Q189+Q161+#REF!+#REF!</f>
        <v>#REF!</v>
      </c>
      <c r="R134" s="51" t="e">
        <f>R135+R174+#REF!+R234+R250+R216+R257+R189+R161+#REF!+#REF!</f>
        <v>#REF!</v>
      </c>
      <c r="S134" s="54" t="e">
        <f>S135+S174+#REF!+S234+S250+S216+S257+S189+S161+#REF!+#REF!</f>
        <v>#REF!</v>
      </c>
      <c r="T134" s="51" t="e">
        <f>T135+T174+#REF!+T234+T250+T216+T257+T189+T161+#REF!+#REF!</f>
        <v>#REF!</v>
      </c>
      <c r="U134" s="93" t="e">
        <f>U135+U174+#REF!+U234+U250+U216+U257+U189+U161+#REF!+#REF!</f>
        <v>#REF!</v>
      </c>
      <c r="V134" s="51" t="e">
        <f>V135+V174+#REF!+V234+V250+V216+V257+V189+V161+#REF!+#REF!</f>
        <v>#REF!</v>
      </c>
      <c r="W134" s="51" t="e">
        <f>W135+W174+#REF!+W234+W250+W216+W257+W189+W161+#REF!+#REF!</f>
        <v>#REF!</v>
      </c>
      <c r="X134" s="51" t="e">
        <f>X135+X174+#REF!+X234+X250+X216+X257+X189+X161+#REF!+#REF!</f>
        <v>#REF!</v>
      </c>
      <c r="Y134" s="51" t="e">
        <f>Y135+Y174+#REF!+Y234+Y250+Y216+Y257+Y189+Y161+#REF!+#REF!</f>
        <v>#REF!</v>
      </c>
      <c r="Z134" s="51" t="e">
        <f>Z135+Z174+#REF!+Z234+Z250+Z216+Z257+Z189+Z161+#REF!+#REF!</f>
        <v>#REF!</v>
      </c>
      <c r="AA134" s="51" t="e">
        <f>AA135+AA174+#REF!+AA234+AA250+AA216+AA257+AA189+AA161+#REF!+#REF!</f>
        <v>#REF!</v>
      </c>
      <c r="AB134" s="51" t="e">
        <f>AB135+AB174+#REF!+AB234+AB250+AB216+AB257+AB189+AB161+#REF!+#REF!</f>
        <v>#REF!</v>
      </c>
      <c r="AC134" s="51" t="e">
        <f>AC135+AC174+#REF!+AC234+AC250+AC216+AC257+AC189+AC161+#REF!+#REF!</f>
        <v>#REF!</v>
      </c>
      <c r="AD134" s="51" t="e">
        <f>AD135+AD174+#REF!+AD234+AD250+AD216+AD257+AD189+AD161+#REF!+#REF!</f>
        <v>#REF!</v>
      </c>
      <c r="AE134" s="51" t="e">
        <f>AE135+AE174+#REF!+AE234+AE250+AE216+AE257+AE189+AE161+#REF!+#REF!</f>
        <v>#REF!</v>
      </c>
      <c r="AF134" s="51" t="e">
        <f>AF135+AF174+#REF!+AF234+AF250+AF216+AF257+AF189+AF161+#REF!+#REF!</f>
        <v>#REF!</v>
      </c>
      <c r="AG134" s="38">
        <v>-23577.199999999997</v>
      </c>
      <c r="AH134" s="35">
        <v>1573335.0000000002</v>
      </c>
      <c r="AI134" s="79">
        <v>-38921.40000000001</v>
      </c>
      <c r="AJ134" s="35">
        <v>962221.5</v>
      </c>
      <c r="AK134" s="35">
        <v>7348.599999999999</v>
      </c>
      <c r="AL134" s="35">
        <v>792911.5</v>
      </c>
    </row>
    <row r="135" spans="1:38" s="1" customFormat="1" ht="15">
      <c r="A135" s="70"/>
      <c r="B135" s="71" t="s">
        <v>103</v>
      </c>
      <c r="C135" s="68"/>
      <c r="D135" s="116"/>
      <c r="E135" s="78" t="s">
        <v>104</v>
      </c>
      <c r="F135" s="53" t="e">
        <f>F136+F140+F146+#REF!+#REF!</f>
        <v>#REF!</v>
      </c>
      <c r="G135" s="53" t="e">
        <f>G136+G140+G146+#REF!+#REF!</f>
        <v>#REF!</v>
      </c>
      <c r="H135" s="53" t="e">
        <f>H136+H140+H146+#REF!+#REF!</f>
        <v>#REF!</v>
      </c>
      <c r="I135" s="51" t="e">
        <f>I136+I140+I146+#REF!+#REF!</f>
        <v>#REF!</v>
      </c>
      <c r="J135" s="51" t="e">
        <f>J136+J140+J146+#REF!+#REF!</f>
        <v>#REF!</v>
      </c>
      <c r="K135" s="51" t="e">
        <f>K136+K140+K146+#REF!+#REF!</f>
        <v>#REF!</v>
      </c>
      <c r="L135" s="51" t="e">
        <f>L136+L140+L146+#REF!+#REF!</f>
        <v>#REF!</v>
      </c>
      <c r="M135" s="51" t="e">
        <f>M136+M140+M146+#REF!+#REF!</f>
        <v>#REF!</v>
      </c>
      <c r="N135" s="51" t="e">
        <f>N136+N140+N146+#REF!+#REF!</f>
        <v>#REF!</v>
      </c>
      <c r="O135" s="51" t="e">
        <f>O136+O140+O146+#REF!+#REF!</f>
        <v>#REF!</v>
      </c>
      <c r="P135" s="51" t="e">
        <f>P136+P140+P146+#REF!+#REF!</f>
        <v>#REF!</v>
      </c>
      <c r="Q135" s="51" t="e">
        <f>Q136+Q140+Q146+#REF!+#REF!</f>
        <v>#REF!</v>
      </c>
      <c r="R135" s="51" t="e">
        <f>R136+R140+R146+#REF!+#REF!</f>
        <v>#REF!</v>
      </c>
      <c r="S135" s="51" t="e">
        <f>S136+S140+S146+#REF!+#REF!</f>
        <v>#REF!</v>
      </c>
      <c r="T135" s="51" t="e">
        <f>T136+T140+T146+#REF!+#REF!</f>
        <v>#REF!</v>
      </c>
      <c r="U135" s="51" t="e">
        <f>U136+U140+U146+#REF!+#REF!</f>
        <v>#REF!</v>
      </c>
      <c r="V135" s="51" t="e">
        <f>V136+V140+V146+#REF!+#REF!</f>
        <v>#REF!</v>
      </c>
      <c r="W135" s="51" t="e">
        <f>W136+W140+W146+#REF!+#REF!</f>
        <v>#REF!</v>
      </c>
      <c r="X135" s="51" t="e">
        <f>X136+X140+X146+#REF!+#REF!</f>
        <v>#REF!</v>
      </c>
      <c r="Y135" s="51" t="e">
        <f>Y136+Y140+Y146+#REF!+#REF!</f>
        <v>#REF!</v>
      </c>
      <c r="Z135" s="51" t="e">
        <f>Z136+Z140+Z146+#REF!+#REF!</f>
        <v>#REF!</v>
      </c>
      <c r="AA135" s="51"/>
      <c r="AB135" s="51" t="e">
        <f>AB136+AB140+AB146+#REF!+#REF!</f>
        <v>#REF!</v>
      </c>
      <c r="AC135" s="51"/>
      <c r="AD135" s="51" t="e">
        <f>AD136+AD140+AD146+#REF!+#REF!</f>
        <v>#REF!</v>
      </c>
      <c r="AE135" s="51"/>
      <c r="AF135" s="51" t="e">
        <f>AF136+AF140+AF146+#REF!+#REF!</f>
        <v>#REF!</v>
      </c>
      <c r="AG135" s="35">
        <v>5050.5</v>
      </c>
      <c r="AH135" s="35">
        <v>302639.80000000005</v>
      </c>
      <c r="AI135" s="35">
        <v>0</v>
      </c>
      <c r="AJ135" s="35">
        <v>276243.9</v>
      </c>
      <c r="AK135" s="35">
        <v>0</v>
      </c>
      <c r="AL135" s="35">
        <v>275617.60000000003</v>
      </c>
    </row>
    <row r="136" spans="1:38" s="1" customFormat="1" ht="38.25">
      <c r="A136" s="70"/>
      <c r="B136" s="71" t="s">
        <v>105</v>
      </c>
      <c r="C136" s="68"/>
      <c r="D136" s="116"/>
      <c r="E136" s="78" t="s">
        <v>73</v>
      </c>
      <c r="F136" s="53">
        <f aca="true" t="shared" si="55" ref="F136:V138">F137</f>
        <v>3385.1</v>
      </c>
      <c r="G136" s="53">
        <f t="shared" si="55"/>
        <v>3385.1</v>
      </c>
      <c r="H136" s="53">
        <f t="shared" si="55"/>
        <v>3385.1</v>
      </c>
      <c r="I136" s="51"/>
      <c r="J136" s="51">
        <f t="shared" si="55"/>
        <v>3385.1</v>
      </c>
      <c r="K136" s="51"/>
      <c r="L136" s="51">
        <f t="shared" si="55"/>
        <v>3385.1</v>
      </c>
      <c r="M136" s="51"/>
      <c r="N136" s="51">
        <f t="shared" si="55"/>
        <v>3385.1</v>
      </c>
      <c r="O136" s="51"/>
      <c r="P136" s="51">
        <f t="shared" si="55"/>
        <v>3385.1</v>
      </c>
      <c r="Q136" s="51"/>
      <c r="R136" s="51">
        <f t="shared" si="55"/>
        <v>3385.1</v>
      </c>
      <c r="S136" s="51"/>
      <c r="T136" s="51">
        <f t="shared" si="55"/>
        <v>3385.1</v>
      </c>
      <c r="U136" s="51"/>
      <c r="V136" s="51">
        <f t="shared" si="55"/>
        <v>3385.1</v>
      </c>
      <c r="W136" s="51"/>
      <c r="X136" s="51">
        <f aca="true" t="shared" si="56" ref="V136:Z138">X137</f>
        <v>3385.1</v>
      </c>
      <c r="Y136" s="51"/>
      <c r="Z136" s="51">
        <f t="shared" si="56"/>
        <v>3385.1</v>
      </c>
      <c r="AA136" s="51"/>
      <c r="AB136" s="51">
        <f>AB137</f>
        <v>3385.1</v>
      </c>
      <c r="AC136" s="51"/>
      <c r="AD136" s="51">
        <f aca="true" t="shared" si="57" ref="AB136:AF138">AD137</f>
        <v>3385.1</v>
      </c>
      <c r="AE136" s="51"/>
      <c r="AF136" s="51">
        <f t="shared" si="57"/>
        <v>3385.1</v>
      </c>
      <c r="AG136" s="35">
        <v>35.5</v>
      </c>
      <c r="AH136" s="35">
        <v>3420.6</v>
      </c>
      <c r="AI136" s="35">
        <v>0</v>
      </c>
      <c r="AJ136" s="35">
        <v>3385.1</v>
      </c>
      <c r="AK136" s="35">
        <v>0</v>
      </c>
      <c r="AL136" s="35">
        <v>3385.1</v>
      </c>
    </row>
    <row r="137" spans="1:38" s="1" customFormat="1" ht="25.5">
      <c r="A137" s="70"/>
      <c r="B137" s="71"/>
      <c r="C137" s="68" t="s">
        <v>183</v>
      </c>
      <c r="D137" s="68"/>
      <c r="E137" s="76" t="s">
        <v>184</v>
      </c>
      <c r="F137" s="53">
        <f t="shared" si="55"/>
        <v>3385.1</v>
      </c>
      <c r="G137" s="53">
        <f t="shared" si="55"/>
        <v>3385.1</v>
      </c>
      <c r="H137" s="53">
        <f t="shared" si="55"/>
        <v>3385.1</v>
      </c>
      <c r="I137" s="51"/>
      <c r="J137" s="51">
        <f t="shared" si="55"/>
        <v>3385.1</v>
      </c>
      <c r="K137" s="51"/>
      <c r="L137" s="51">
        <f t="shared" si="55"/>
        <v>3385.1</v>
      </c>
      <c r="M137" s="51"/>
      <c r="N137" s="51">
        <f t="shared" si="55"/>
        <v>3385.1</v>
      </c>
      <c r="O137" s="51"/>
      <c r="P137" s="51">
        <f t="shared" si="55"/>
        <v>3385.1</v>
      </c>
      <c r="Q137" s="51"/>
      <c r="R137" s="51">
        <f t="shared" si="55"/>
        <v>3385.1</v>
      </c>
      <c r="S137" s="51"/>
      <c r="T137" s="51">
        <f t="shared" si="55"/>
        <v>3385.1</v>
      </c>
      <c r="U137" s="51"/>
      <c r="V137" s="51">
        <f t="shared" si="56"/>
        <v>3385.1</v>
      </c>
      <c r="W137" s="51"/>
      <c r="X137" s="51">
        <f t="shared" si="56"/>
        <v>3385.1</v>
      </c>
      <c r="Y137" s="51"/>
      <c r="Z137" s="51">
        <f t="shared" si="56"/>
        <v>3385.1</v>
      </c>
      <c r="AA137" s="51"/>
      <c r="AB137" s="51">
        <f t="shared" si="57"/>
        <v>3385.1</v>
      </c>
      <c r="AC137" s="51"/>
      <c r="AD137" s="51">
        <f t="shared" si="57"/>
        <v>3385.1</v>
      </c>
      <c r="AE137" s="51"/>
      <c r="AF137" s="51">
        <f t="shared" si="57"/>
        <v>3385.1</v>
      </c>
      <c r="AG137" s="35">
        <v>35.5</v>
      </c>
      <c r="AH137" s="35">
        <v>3420.6</v>
      </c>
      <c r="AI137" s="35">
        <v>0</v>
      </c>
      <c r="AJ137" s="35">
        <v>3385.1</v>
      </c>
      <c r="AK137" s="35">
        <v>0</v>
      </c>
      <c r="AL137" s="35">
        <v>3385.1</v>
      </c>
    </row>
    <row r="138" spans="1:38" s="1" customFormat="1" ht="15">
      <c r="A138" s="70"/>
      <c r="B138" s="71"/>
      <c r="C138" s="68" t="s">
        <v>168</v>
      </c>
      <c r="D138" s="116"/>
      <c r="E138" s="78" t="s">
        <v>70</v>
      </c>
      <c r="F138" s="53">
        <f t="shared" si="55"/>
        <v>3385.1</v>
      </c>
      <c r="G138" s="53">
        <f t="shared" si="55"/>
        <v>3385.1</v>
      </c>
      <c r="H138" s="53">
        <f t="shared" si="55"/>
        <v>3385.1</v>
      </c>
      <c r="I138" s="51"/>
      <c r="J138" s="51">
        <f t="shared" si="55"/>
        <v>3385.1</v>
      </c>
      <c r="K138" s="51"/>
      <c r="L138" s="51">
        <f t="shared" si="55"/>
        <v>3385.1</v>
      </c>
      <c r="M138" s="51"/>
      <c r="N138" s="51">
        <f t="shared" si="55"/>
        <v>3385.1</v>
      </c>
      <c r="O138" s="51"/>
      <c r="P138" s="51">
        <f t="shared" si="55"/>
        <v>3385.1</v>
      </c>
      <c r="Q138" s="51"/>
      <c r="R138" s="51">
        <f t="shared" si="55"/>
        <v>3385.1</v>
      </c>
      <c r="S138" s="51"/>
      <c r="T138" s="51">
        <f t="shared" si="55"/>
        <v>3385.1</v>
      </c>
      <c r="U138" s="51"/>
      <c r="V138" s="51">
        <f t="shared" si="56"/>
        <v>3385.1</v>
      </c>
      <c r="W138" s="51"/>
      <c r="X138" s="51">
        <f t="shared" si="56"/>
        <v>3385.1</v>
      </c>
      <c r="Y138" s="51"/>
      <c r="Z138" s="51">
        <f t="shared" si="56"/>
        <v>3385.1</v>
      </c>
      <c r="AA138" s="51"/>
      <c r="AB138" s="51">
        <f t="shared" si="57"/>
        <v>3385.1</v>
      </c>
      <c r="AC138" s="51"/>
      <c r="AD138" s="51">
        <f t="shared" si="57"/>
        <v>3385.1</v>
      </c>
      <c r="AE138" s="51"/>
      <c r="AF138" s="51">
        <f t="shared" si="57"/>
        <v>3385.1</v>
      </c>
      <c r="AG138" s="35">
        <v>35.5</v>
      </c>
      <c r="AH138" s="35">
        <v>3420.6</v>
      </c>
      <c r="AI138" s="35">
        <v>0</v>
      </c>
      <c r="AJ138" s="35">
        <v>3385.1</v>
      </c>
      <c r="AK138" s="35">
        <v>0</v>
      </c>
      <c r="AL138" s="35">
        <v>3385.1</v>
      </c>
    </row>
    <row r="139" spans="1:38" s="1" customFormat="1" ht="78" customHeight="1">
      <c r="A139" s="70"/>
      <c r="B139" s="71"/>
      <c r="C139" s="68"/>
      <c r="D139" s="85" t="s">
        <v>52</v>
      </c>
      <c r="E139" s="78" t="s">
        <v>245</v>
      </c>
      <c r="F139" s="53">
        <v>3385.1</v>
      </c>
      <c r="G139" s="53">
        <v>3385.1</v>
      </c>
      <c r="H139" s="53">
        <v>3385.1</v>
      </c>
      <c r="I139" s="51"/>
      <c r="J139" s="51">
        <f>F139+I139</f>
        <v>3385.1</v>
      </c>
      <c r="K139" s="51"/>
      <c r="L139" s="51">
        <f>G139+K139</f>
        <v>3385.1</v>
      </c>
      <c r="M139" s="51"/>
      <c r="N139" s="51">
        <f>H139+M139</f>
        <v>3385.1</v>
      </c>
      <c r="O139" s="51"/>
      <c r="P139" s="51">
        <f>J139+O139</f>
        <v>3385.1</v>
      </c>
      <c r="Q139" s="51"/>
      <c r="R139" s="51">
        <f>L139+Q139</f>
        <v>3385.1</v>
      </c>
      <c r="S139" s="51"/>
      <c r="T139" s="51">
        <f>N139+S139</f>
        <v>3385.1</v>
      </c>
      <c r="U139" s="51"/>
      <c r="V139" s="51">
        <f>P139+U139</f>
        <v>3385.1</v>
      </c>
      <c r="W139" s="51"/>
      <c r="X139" s="51">
        <f>R139+W139</f>
        <v>3385.1</v>
      </c>
      <c r="Y139" s="51"/>
      <c r="Z139" s="51">
        <f>T139+Y139</f>
        <v>3385.1</v>
      </c>
      <c r="AA139" s="51"/>
      <c r="AB139" s="51">
        <f>V139+AA139</f>
        <v>3385.1</v>
      </c>
      <c r="AC139" s="51"/>
      <c r="AD139" s="51">
        <f>X139+AC139</f>
        <v>3385.1</v>
      </c>
      <c r="AE139" s="51"/>
      <c r="AF139" s="51">
        <f>Z139+AE139</f>
        <v>3385.1</v>
      </c>
      <c r="AG139" s="35">
        <v>35.5</v>
      </c>
      <c r="AH139" s="35">
        <v>3420.6</v>
      </c>
      <c r="AI139" s="35">
        <v>0</v>
      </c>
      <c r="AJ139" s="35">
        <v>3385.1</v>
      </c>
      <c r="AK139" s="35">
        <v>0</v>
      </c>
      <c r="AL139" s="35">
        <v>3385.1</v>
      </c>
    </row>
    <row r="140" spans="1:38" s="1" customFormat="1" ht="63.75">
      <c r="A140" s="70"/>
      <c r="B140" s="68" t="s">
        <v>107</v>
      </c>
      <c r="C140" s="68"/>
      <c r="D140" s="77"/>
      <c r="E140" s="103" t="s">
        <v>179</v>
      </c>
      <c r="F140" s="53">
        <f aca="true" t="shared" si="58" ref="F140:T143">F141</f>
        <v>184188.2</v>
      </c>
      <c r="G140" s="53">
        <f t="shared" si="58"/>
        <v>184188.2</v>
      </c>
      <c r="H140" s="53">
        <f t="shared" si="58"/>
        <v>184188.2</v>
      </c>
      <c r="I140" s="54">
        <f t="shared" si="58"/>
        <v>-134.30000000000007</v>
      </c>
      <c r="J140" s="51">
        <f t="shared" si="58"/>
        <v>184053.90000000002</v>
      </c>
      <c r="K140" s="51">
        <f t="shared" si="58"/>
        <v>640.0999999999999</v>
      </c>
      <c r="L140" s="51">
        <f t="shared" si="58"/>
        <v>184828.30000000002</v>
      </c>
      <c r="M140" s="51">
        <f t="shared" si="58"/>
        <v>640.0999999999999</v>
      </c>
      <c r="N140" s="51">
        <f t="shared" si="58"/>
        <v>184828.30000000002</v>
      </c>
      <c r="O140" s="51">
        <f t="shared" si="58"/>
        <v>0</v>
      </c>
      <c r="P140" s="51">
        <f t="shared" si="58"/>
        <v>184053.90000000002</v>
      </c>
      <c r="Q140" s="51">
        <f t="shared" si="58"/>
        <v>0</v>
      </c>
      <c r="R140" s="51">
        <f t="shared" si="58"/>
        <v>184828.30000000002</v>
      </c>
      <c r="S140" s="51">
        <f t="shared" si="58"/>
        <v>0</v>
      </c>
      <c r="T140" s="51">
        <f t="shared" si="58"/>
        <v>184828.30000000002</v>
      </c>
      <c r="U140" s="51">
        <f aca="true" t="shared" si="59" ref="U140:AF143">U141</f>
        <v>460.2</v>
      </c>
      <c r="V140" s="51">
        <f t="shared" si="59"/>
        <v>184514.10000000003</v>
      </c>
      <c r="W140" s="51">
        <f t="shared" si="59"/>
        <v>739</v>
      </c>
      <c r="X140" s="51">
        <f t="shared" si="59"/>
        <v>185567.30000000002</v>
      </c>
      <c r="Y140" s="51">
        <f t="shared" si="59"/>
        <v>739</v>
      </c>
      <c r="Z140" s="51">
        <f t="shared" si="59"/>
        <v>185567.30000000002</v>
      </c>
      <c r="AA140" s="51"/>
      <c r="AB140" s="51">
        <f t="shared" si="59"/>
        <v>184514.10000000003</v>
      </c>
      <c r="AC140" s="51"/>
      <c r="AD140" s="51">
        <f t="shared" si="59"/>
        <v>185567.30000000002</v>
      </c>
      <c r="AE140" s="51"/>
      <c r="AF140" s="51">
        <f t="shared" si="59"/>
        <v>185567.30000000002</v>
      </c>
      <c r="AG140" s="35">
        <v>3748.1</v>
      </c>
      <c r="AH140" s="35">
        <v>199357.70000000004</v>
      </c>
      <c r="AI140" s="35">
        <v>0</v>
      </c>
      <c r="AJ140" s="35">
        <v>195623.1</v>
      </c>
      <c r="AK140" s="35">
        <v>0</v>
      </c>
      <c r="AL140" s="35">
        <v>195623.1</v>
      </c>
    </row>
    <row r="141" spans="1:38" s="1" customFormat="1" ht="25.5">
      <c r="A141" s="70"/>
      <c r="B141" s="68"/>
      <c r="C141" s="74" t="s">
        <v>185</v>
      </c>
      <c r="D141" s="68"/>
      <c r="E141" s="96" t="s">
        <v>303</v>
      </c>
      <c r="F141" s="53">
        <f t="shared" si="58"/>
        <v>184188.2</v>
      </c>
      <c r="G141" s="53">
        <f t="shared" si="58"/>
        <v>184188.2</v>
      </c>
      <c r="H141" s="53">
        <f t="shared" si="58"/>
        <v>184188.2</v>
      </c>
      <c r="I141" s="54">
        <f t="shared" si="58"/>
        <v>-134.30000000000007</v>
      </c>
      <c r="J141" s="51">
        <f t="shared" si="58"/>
        <v>184053.90000000002</v>
      </c>
      <c r="K141" s="51">
        <f t="shared" si="58"/>
        <v>640.0999999999999</v>
      </c>
      <c r="L141" s="51">
        <f t="shared" si="58"/>
        <v>184828.30000000002</v>
      </c>
      <c r="M141" s="51">
        <f t="shared" si="58"/>
        <v>640.0999999999999</v>
      </c>
      <c r="N141" s="51">
        <f t="shared" si="58"/>
        <v>184828.30000000002</v>
      </c>
      <c r="O141" s="51">
        <f t="shared" si="58"/>
        <v>0</v>
      </c>
      <c r="P141" s="51">
        <f t="shared" si="58"/>
        <v>184053.90000000002</v>
      </c>
      <c r="Q141" s="51">
        <f t="shared" si="58"/>
        <v>0</v>
      </c>
      <c r="R141" s="51">
        <f t="shared" si="58"/>
        <v>184828.30000000002</v>
      </c>
      <c r="S141" s="51">
        <f t="shared" si="58"/>
        <v>0</v>
      </c>
      <c r="T141" s="51">
        <f t="shared" si="58"/>
        <v>184828.30000000002</v>
      </c>
      <c r="U141" s="51">
        <f t="shared" si="59"/>
        <v>460.2</v>
      </c>
      <c r="V141" s="51">
        <f t="shared" si="59"/>
        <v>184514.10000000003</v>
      </c>
      <c r="W141" s="51">
        <f t="shared" si="59"/>
        <v>739</v>
      </c>
      <c r="X141" s="51">
        <f t="shared" si="59"/>
        <v>185567.30000000002</v>
      </c>
      <c r="Y141" s="51">
        <f t="shared" si="59"/>
        <v>739</v>
      </c>
      <c r="Z141" s="51">
        <f t="shared" si="59"/>
        <v>185567.30000000002</v>
      </c>
      <c r="AA141" s="51"/>
      <c r="AB141" s="51">
        <f t="shared" si="59"/>
        <v>184514.10000000003</v>
      </c>
      <c r="AC141" s="51"/>
      <c r="AD141" s="51">
        <f t="shared" si="59"/>
        <v>185567.30000000002</v>
      </c>
      <c r="AE141" s="51"/>
      <c r="AF141" s="51">
        <f t="shared" si="59"/>
        <v>185567.30000000002</v>
      </c>
      <c r="AG141" s="35">
        <v>3748.1</v>
      </c>
      <c r="AH141" s="35">
        <v>199357.70000000004</v>
      </c>
      <c r="AI141" s="35">
        <v>0</v>
      </c>
      <c r="AJ141" s="35">
        <v>195623.1</v>
      </c>
      <c r="AK141" s="35">
        <v>0</v>
      </c>
      <c r="AL141" s="35">
        <v>195623.1</v>
      </c>
    </row>
    <row r="142" spans="1:38" s="5" customFormat="1" ht="42" customHeight="1">
      <c r="A142" s="70"/>
      <c r="B142" s="68"/>
      <c r="C142" s="68" t="s">
        <v>194</v>
      </c>
      <c r="D142" s="68"/>
      <c r="E142" s="103" t="s">
        <v>195</v>
      </c>
      <c r="F142" s="53">
        <f t="shared" si="58"/>
        <v>184188.2</v>
      </c>
      <c r="G142" s="53">
        <f t="shared" si="58"/>
        <v>184188.2</v>
      </c>
      <c r="H142" s="53">
        <f t="shared" si="58"/>
        <v>184188.2</v>
      </c>
      <c r="I142" s="54">
        <f t="shared" si="58"/>
        <v>-134.30000000000007</v>
      </c>
      <c r="J142" s="51">
        <f t="shared" si="58"/>
        <v>184053.90000000002</v>
      </c>
      <c r="K142" s="51">
        <f t="shared" si="58"/>
        <v>640.0999999999999</v>
      </c>
      <c r="L142" s="51">
        <f t="shared" si="58"/>
        <v>184828.30000000002</v>
      </c>
      <c r="M142" s="51">
        <f t="shared" si="58"/>
        <v>640.0999999999999</v>
      </c>
      <c r="N142" s="51">
        <f t="shared" si="58"/>
        <v>184828.30000000002</v>
      </c>
      <c r="O142" s="51">
        <f t="shared" si="58"/>
        <v>0</v>
      </c>
      <c r="P142" s="51">
        <f t="shared" si="58"/>
        <v>184053.90000000002</v>
      </c>
      <c r="Q142" s="51">
        <f t="shared" si="58"/>
        <v>0</v>
      </c>
      <c r="R142" s="51">
        <f t="shared" si="58"/>
        <v>184828.30000000002</v>
      </c>
      <c r="S142" s="51">
        <f t="shared" si="58"/>
        <v>0</v>
      </c>
      <c r="T142" s="51">
        <f t="shared" si="58"/>
        <v>184828.30000000002</v>
      </c>
      <c r="U142" s="51">
        <f t="shared" si="59"/>
        <v>460.2</v>
      </c>
      <c r="V142" s="51">
        <f t="shared" si="59"/>
        <v>184514.10000000003</v>
      </c>
      <c r="W142" s="51">
        <f t="shared" si="59"/>
        <v>739</v>
      </c>
      <c r="X142" s="51">
        <f t="shared" si="59"/>
        <v>185567.30000000002</v>
      </c>
      <c r="Y142" s="51">
        <f t="shared" si="59"/>
        <v>739</v>
      </c>
      <c r="Z142" s="51">
        <f t="shared" si="59"/>
        <v>185567.30000000002</v>
      </c>
      <c r="AA142" s="51"/>
      <c r="AB142" s="51">
        <f t="shared" si="59"/>
        <v>184514.10000000003</v>
      </c>
      <c r="AC142" s="51"/>
      <c r="AD142" s="51">
        <f t="shared" si="59"/>
        <v>185567.30000000002</v>
      </c>
      <c r="AE142" s="51"/>
      <c r="AF142" s="51">
        <f t="shared" si="59"/>
        <v>185567.30000000002</v>
      </c>
      <c r="AG142" s="35">
        <v>3748.1</v>
      </c>
      <c r="AH142" s="35">
        <v>199357.70000000004</v>
      </c>
      <c r="AI142" s="35">
        <v>0</v>
      </c>
      <c r="AJ142" s="35">
        <v>195623.1</v>
      </c>
      <c r="AK142" s="35">
        <v>0</v>
      </c>
      <c r="AL142" s="35">
        <v>195623.1</v>
      </c>
    </row>
    <row r="143" spans="1:38" s="5" customFormat="1" ht="26.25" customHeight="1">
      <c r="A143" s="70"/>
      <c r="B143" s="68"/>
      <c r="C143" s="68" t="s">
        <v>196</v>
      </c>
      <c r="D143" s="71"/>
      <c r="E143" s="78" t="s">
        <v>260</v>
      </c>
      <c r="F143" s="53">
        <f t="shared" si="58"/>
        <v>184188.2</v>
      </c>
      <c r="G143" s="53">
        <f t="shared" si="58"/>
        <v>184188.2</v>
      </c>
      <c r="H143" s="53">
        <f t="shared" si="58"/>
        <v>184188.2</v>
      </c>
      <c r="I143" s="54">
        <f t="shared" si="58"/>
        <v>-134.30000000000007</v>
      </c>
      <c r="J143" s="51">
        <f t="shared" si="58"/>
        <v>184053.90000000002</v>
      </c>
      <c r="K143" s="51">
        <f t="shared" si="58"/>
        <v>640.0999999999999</v>
      </c>
      <c r="L143" s="51">
        <f t="shared" si="58"/>
        <v>184828.30000000002</v>
      </c>
      <c r="M143" s="51">
        <f t="shared" si="58"/>
        <v>640.0999999999999</v>
      </c>
      <c r="N143" s="51">
        <f t="shared" si="58"/>
        <v>184828.30000000002</v>
      </c>
      <c r="O143" s="51">
        <f t="shared" si="58"/>
        <v>0</v>
      </c>
      <c r="P143" s="51">
        <f t="shared" si="58"/>
        <v>184053.90000000002</v>
      </c>
      <c r="Q143" s="51">
        <f t="shared" si="58"/>
        <v>0</v>
      </c>
      <c r="R143" s="51">
        <f t="shared" si="58"/>
        <v>184828.30000000002</v>
      </c>
      <c r="S143" s="51">
        <f t="shared" si="58"/>
        <v>0</v>
      </c>
      <c r="T143" s="51">
        <f t="shared" si="58"/>
        <v>184828.30000000002</v>
      </c>
      <c r="U143" s="51">
        <f t="shared" si="59"/>
        <v>460.2</v>
      </c>
      <c r="V143" s="51">
        <f t="shared" si="59"/>
        <v>184514.10000000003</v>
      </c>
      <c r="W143" s="51">
        <f t="shared" si="59"/>
        <v>739</v>
      </c>
      <c r="X143" s="51">
        <f t="shared" si="59"/>
        <v>185567.30000000002</v>
      </c>
      <c r="Y143" s="51">
        <f t="shared" si="59"/>
        <v>739</v>
      </c>
      <c r="Z143" s="51">
        <f t="shared" si="59"/>
        <v>185567.30000000002</v>
      </c>
      <c r="AA143" s="51"/>
      <c r="AB143" s="51">
        <f t="shared" si="59"/>
        <v>184514.10000000003</v>
      </c>
      <c r="AC143" s="51"/>
      <c r="AD143" s="51">
        <f t="shared" si="59"/>
        <v>185567.30000000002</v>
      </c>
      <c r="AE143" s="51"/>
      <c r="AF143" s="51">
        <f t="shared" si="59"/>
        <v>185567.30000000002</v>
      </c>
      <c r="AG143" s="35">
        <v>3748.1</v>
      </c>
      <c r="AH143" s="35">
        <v>199357.70000000004</v>
      </c>
      <c r="AI143" s="35">
        <v>0</v>
      </c>
      <c r="AJ143" s="35">
        <v>195623.1</v>
      </c>
      <c r="AK143" s="35">
        <v>0</v>
      </c>
      <c r="AL143" s="35">
        <v>195623.1</v>
      </c>
    </row>
    <row r="144" spans="1:38" s="6" customFormat="1" ht="25.5">
      <c r="A144" s="70"/>
      <c r="B144" s="68"/>
      <c r="C144" s="68" t="s">
        <v>163</v>
      </c>
      <c r="D144" s="71"/>
      <c r="E144" s="84" t="s">
        <v>261</v>
      </c>
      <c r="F144" s="53">
        <f aca="true" t="shared" si="60" ref="F144:Z144">SUM(F145:F145)</f>
        <v>184188.2</v>
      </c>
      <c r="G144" s="53">
        <f t="shared" si="60"/>
        <v>184188.2</v>
      </c>
      <c r="H144" s="53">
        <f t="shared" si="60"/>
        <v>184188.2</v>
      </c>
      <c r="I144" s="54">
        <f t="shared" si="60"/>
        <v>-134.30000000000007</v>
      </c>
      <c r="J144" s="51">
        <f t="shared" si="60"/>
        <v>184053.90000000002</v>
      </c>
      <c r="K144" s="51">
        <f t="shared" si="60"/>
        <v>640.0999999999999</v>
      </c>
      <c r="L144" s="51">
        <f t="shared" si="60"/>
        <v>184828.30000000002</v>
      </c>
      <c r="M144" s="51">
        <f t="shared" si="60"/>
        <v>640.0999999999999</v>
      </c>
      <c r="N144" s="51">
        <f t="shared" si="60"/>
        <v>184828.30000000002</v>
      </c>
      <c r="O144" s="51">
        <f t="shared" si="60"/>
        <v>0</v>
      </c>
      <c r="P144" s="51">
        <f t="shared" si="60"/>
        <v>184053.90000000002</v>
      </c>
      <c r="Q144" s="51">
        <f t="shared" si="60"/>
        <v>0</v>
      </c>
      <c r="R144" s="51">
        <f t="shared" si="60"/>
        <v>184828.30000000002</v>
      </c>
      <c r="S144" s="51">
        <f t="shared" si="60"/>
        <v>0</v>
      </c>
      <c r="T144" s="51">
        <f t="shared" si="60"/>
        <v>184828.30000000002</v>
      </c>
      <c r="U144" s="51">
        <f t="shared" si="60"/>
        <v>460.2</v>
      </c>
      <c r="V144" s="51">
        <f t="shared" si="60"/>
        <v>184514.10000000003</v>
      </c>
      <c r="W144" s="51">
        <f t="shared" si="60"/>
        <v>739</v>
      </c>
      <c r="X144" s="51">
        <f t="shared" si="60"/>
        <v>185567.30000000002</v>
      </c>
      <c r="Y144" s="51">
        <f t="shared" si="60"/>
        <v>739</v>
      </c>
      <c r="Z144" s="51">
        <f t="shared" si="60"/>
        <v>185567.30000000002</v>
      </c>
      <c r="AA144" s="51"/>
      <c r="AB144" s="51">
        <f>SUM(AB145:AB145)</f>
        <v>184514.10000000003</v>
      </c>
      <c r="AC144" s="51"/>
      <c r="AD144" s="51">
        <f>SUM(AD145:AD145)</f>
        <v>185567.30000000002</v>
      </c>
      <c r="AE144" s="51"/>
      <c r="AF144" s="51">
        <f>SUM(AF145:AF145)</f>
        <v>185567.30000000002</v>
      </c>
      <c r="AG144" s="35">
        <v>3748.1</v>
      </c>
      <c r="AH144" s="35">
        <v>199357.70000000004</v>
      </c>
      <c r="AI144" s="35">
        <v>0</v>
      </c>
      <c r="AJ144" s="35">
        <v>195623.1</v>
      </c>
      <c r="AK144" s="35">
        <v>0</v>
      </c>
      <c r="AL144" s="35">
        <v>195623.1</v>
      </c>
    </row>
    <row r="145" spans="1:38" s="1" customFormat="1" ht="78" customHeight="1">
      <c r="A145" s="70"/>
      <c r="B145" s="68"/>
      <c r="C145" s="68"/>
      <c r="D145" s="85" t="s">
        <v>52</v>
      </c>
      <c r="E145" s="78" t="s">
        <v>245</v>
      </c>
      <c r="F145" s="53">
        <v>184188.2</v>
      </c>
      <c r="G145" s="53">
        <v>184188.2</v>
      </c>
      <c r="H145" s="53">
        <v>184188.2</v>
      </c>
      <c r="I145" s="54">
        <f>479+65.3-678.6</f>
        <v>-134.30000000000007</v>
      </c>
      <c r="J145" s="51">
        <f>F145+I145</f>
        <v>184053.90000000002</v>
      </c>
      <c r="K145" s="51">
        <f>574.8+65.3</f>
        <v>640.0999999999999</v>
      </c>
      <c r="L145" s="51">
        <f>G145+K145</f>
        <v>184828.30000000002</v>
      </c>
      <c r="M145" s="51">
        <f>574.8+65.3</f>
        <v>640.0999999999999</v>
      </c>
      <c r="N145" s="51">
        <f>H145+M145</f>
        <v>184828.30000000002</v>
      </c>
      <c r="O145" s="54"/>
      <c r="P145" s="51">
        <f>J145+O145</f>
        <v>184053.90000000002</v>
      </c>
      <c r="Q145" s="51"/>
      <c r="R145" s="51">
        <f>L145+Q145</f>
        <v>184828.30000000002</v>
      </c>
      <c r="S145" s="51"/>
      <c r="T145" s="51">
        <f>N145+S145</f>
        <v>184828.30000000002</v>
      </c>
      <c r="U145" s="54">
        <v>460.2</v>
      </c>
      <c r="V145" s="51">
        <f>P145+U145</f>
        <v>184514.10000000003</v>
      </c>
      <c r="W145" s="51">
        <v>739</v>
      </c>
      <c r="X145" s="51">
        <f>R145+W145</f>
        <v>185567.30000000002</v>
      </c>
      <c r="Y145" s="51">
        <v>739</v>
      </c>
      <c r="Z145" s="51">
        <f>T145+Y145</f>
        <v>185567.30000000002</v>
      </c>
      <c r="AA145" s="54"/>
      <c r="AB145" s="51">
        <f>V145+AA145</f>
        <v>184514.10000000003</v>
      </c>
      <c r="AC145" s="51"/>
      <c r="AD145" s="51">
        <f>X145+AC145</f>
        <v>185567.30000000002</v>
      </c>
      <c r="AE145" s="51"/>
      <c r="AF145" s="51">
        <f>Z145+AE145</f>
        <v>185567.30000000002</v>
      </c>
      <c r="AG145" s="38">
        <v>3748.1</v>
      </c>
      <c r="AH145" s="35">
        <v>188262.20000000004</v>
      </c>
      <c r="AI145" s="35">
        <v>0</v>
      </c>
      <c r="AJ145" s="35">
        <v>185567.30000000002</v>
      </c>
      <c r="AK145" s="35">
        <v>0</v>
      </c>
      <c r="AL145" s="35">
        <v>185567.30000000002</v>
      </c>
    </row>
    <row r="146" spans="1:38" s="6" customFormat="1" ht="15">
      <c r="A146" s="70"/>
      <c r="B146" s="68" t="s">
        <v>81</v>
      </c>
      <c r="C146" s="68"/>
      <c r="D146" s="106"/>
      <c r="E146" s="103" t="s">
        <v>110</v>
      </c>
      <c r="F146" s="31" t="e">
        <f>F147+#REF!+#REF!+#REF!</f>
        <v>#REF!</v>
      </c>
      <c r="G146" s="31" t="e">
        <f>G147+#REF!+#REF!+#REF!</f>
        <v>#REF!</v>
      </c>
      <c r="H146" s="31" t="e">
        <f>H147+#REF!+#REF!+#REF!</f>
        <v>#REF!</v>
      </c>
      <c r="I146" s="51" t="e">
        <f>I147+#REF!+#REF!+#REF!</f>
        <v>#REF!</v>
      </c>
      <c r="J146" s="51" t="e">
        <f>J147+#REF!+#REF!+#REF!</f>
        <v>#REF!</v>
      </c>
      <c r="K146" s="51" t="e">
        <f>K147+#REF!+#REF!+#REF!</f>
        <v>#REF!</v>
      </c>
      <c r="L146" s="51" t="e">
        <f>L147+#REF!+#REF!+#REF!</f>
        <v>#REF!</v>
      </c>
      <c r="M146" s="51" t="e">
        <f>M147+#REF!+#REF!+#REF!</f>
        <v>#REF!</v>
      </c>
      <c r="N146" s="51" t="e">
        <f>N147+#REF!+#REF!+#REF!</f>
        <v>#REF!</v>
      </c>
      <c r="O146" s="51" t="e">
        <f>O147+#REF!+#REF!+#REF!</f>
        <v>#REF!</v>
      </c>
      <c r="P146" s="51" t="e">
        <f>P147+#REF!+#REF!+#REF!</f>
        <v>#REF!</v>
      </c>
      <c r="Q146" s="51" t="e">
        <f>Q147+#REF!+#REF!+#REF!</f>
        <v>#REF!</v>
      </c>
      <c r="R146" s="51" t="e">
        <f>R147+#REF!+#REF!+#REF!</f>
        <v>#REF!</v>
      </c>
      <c r="S146" s="51" t="e">
        <f>S147+#REF!+#REF!+#REF!</f>
        <v>#REF!</v>
      </c>
      <c r="T146" s="51" t="e">
        <f>T147+#REF!+#REF!+#REF!</f>
        <v>#REF!</v>
      </c>
      <c r="U146" s="51" t="e">
        <f>U147+#REF!+#REF!+#REF!</f>
        <v>#REF!</v>
      </c>
      <c r="V146" s="51" t="e">
        <f>V147+#REF!+#REF!+#REF!</f>
        <v>#REF!</v>
      </c>
      <c r="W146" s="51" t="e">
        <f>W147+#REF!+#REF!+#REF!</f>
        <v>#REF!</v>
      </c>
      <c r="X146" s="51" t="e">
        <f>X147+#REF!+#REF!+#REF!</f>
        <v>#REF!</v>
      </c>
      <c r="Y146" s="51" t="e">
        <f>Y147+#REF!+#REF!+#REF!</f>
        <v>#REF!</v>
      </c>
      <c r="Z146" s="51" t="e">
        <f>Z147+#REF!+#REF!+#REF!</f>
        <v>#REF!</v>
      </c>
      <c r="AA146" s="51"/>
      <c r="AB146" s="51" t="e">
        <f>AB147+#REF!+#REF!+#REF!</f>
        <v>#REF!</v>
      </c>
      <c r="AC146" s="51"/>
      <c r="AD146" s="51" t="e">
        <f>AD147+#REF!+#REF!+#REF!</f>
        <v>#REF!</v>
      </c>
      <c r="AE146" s="51"/>
      <c r="AF146" s="51" t="e">
        <f>AF147+#REF!+#REF!+#REF!</f>
        <v>#REF!</v>
      </c>
      <c r="AG146" s="35">
        <v>1266.9</v>
      </c>
      <c r="AH146" s="35">
        <v>99792.8</v>
      </c>
      <c r="AI146" s="35">
        <v>0</v>
      </c>
      <c r="AJ146" s="35">
        <v>76584.5</v>
      </c>
      <c r="AK146" s="35">
        <v>0</v>
      </c>
      <c r="AL146" s="35">
        <v>76584.5</v>
      </c>
    </row>
    <row r="147" spans="1:38" s="6" customFormat="1" ht="25.5">
      <c r="A147" s="70"/>
      <c r="B147" s="68"/>
      <c r="C147" s="74" t="s">
        <v>185</v>
      </c>
      <c r="D147" s="68"/>
      <c r="E147" s="96" t="s">
        <v>303</v>
      </c>
      <c r="F147" s="31" t="e">
        <f>F148+F152+#REF!</f>
        <v>#REF!</v>
      </c>
      <c r="G147" s="31" t="e">
        <f>G148+G152+#REF!</f>
        <v>#REF!</v>
      </c>
      <c r="H147" s="31" t="e">
        <f>H148+H152+#REF!</f>
        <v>#REF!</v>
      </c>
      <c r="I147" s="51" t="e">
        <f>I148+I152+#REF!</f>
        <v>#REF!</v>
      </c>
      <c r="J147" s="51" t="e">
        <f>J148+J152+#REF!</f>
        <v>#REF!</v>
      </c>
      <c r="K147" s="51" t="e">
        <f>K148+K152+#REF!</f>
        <v>#REF!</v>
      </c>
      <c r="L147" s="51" t="e">
        <f>L148+L152+#REF!</f>
        <v>#REF!</v>
      </c>
      <c r="M147" s="51" t="e">
        <f>M148+M152+#REF!</f>
        <v>#REF!</v>
      </c>
      <c r="N147" s="51" t="e">
        <f>N148+N152+#REF!</f>
        <v>#REF!</v>
      </c>
      <c r="O147" s="51" t="e">
        <f>O148+O152+#REF!</f>
        <v>#REF!</v>
      </c>
      <c r="P147" s="51" t="e">
        <f>P148+P152+#REF!</f>
        <v>#REF!</v>
      </c>
      <c r="Q147" s="51" t="e">
        <f>Q148+Q152+#REF!</f>
        <v>#REF!</v>
      </c>
      <c r="R147" s="51" t="e">
        <f>R148+R152+#REF!</f>
        <v>#REF!</v>
      </c>
      <c r="S147" s="51" t="e">
        <f>S148+S152+#REF!</f>
        <v>#REF!</v>
      </c>
      <c r="T147" s="51" t="e">
        <f>T148+T152+#REF!</f>
        <v>#REF!</v>
      </c>
      <c r="U147" s="51" t="e">
        <f>U148+U152+#REF!</f>
        <v>#REF!</v>
      </c>
      <c r="V147" s="51" t="e">
        <f>V148+V152+#REF!</f>
        <v>#REF!</v>
      </c>
      <c r="W147" s="51" t="e">
        <f>W148+W152+#REF!</f>
        <v>#REF!</v>
      </c>
      <c r="X147" s="51" t="e">
        <f>X148+X152+#REF!</f>
        <v>#REF!</v>
      </c>
      <c r="Y147" s="51" t="e">
        <f>Y148+Y152+#REF!</f>
        <v>#REF!</v>
      </c>
      <c r="Z147" s="51" t="e">
        <f>Z148+Z152+#REF!</f>
        <v>#REF!</v>
      </c>
      <c r="AA147" s="51"/>
      <c r="AB147" s="51" t="e">
        <f>AB148+AB152+#REF!</f>
        <v>#REF!</v>
      </c>
      <c r="AC147" s="51"/>
      <c r="AD147" s="51" t="e">
        <f>AD148+AD152+#REF!</f>
        <v>#REF!</v>
      </c>
      <c r="AE147" s="51"/>
      <c r="AF147" s="51" t="e">
        <f>AF148+AF152+#REF!</f>
        <v>#REF!</v>
      </c>
      <c r="AG147" s="35">
        <v>1266.9</v>
      </c>
      <c r="AH147" s="35">
        <v>83114</v>
      </c>
      <c r="AI147" s="35">
        <v>0</v>
      </c>
      <c r="AJ147" s="35">
        <v>76584.5</v>
      </c>
      <c r="AK147" s="35">
        <v>0</v>
      </c>
      <c r="AL147" s="35">
        <v>76584.5</v>
      </c>
    </row>
    <row r="148" spans="1:38" s="3" customFormat="1" ht="15">
      <c r="A148" s="70"/>
      <c r="B148" s="68"/>
      <c r="C148" s="68" t="s">
        <v>186</v>
      </c>
      <c r="D148" s="68"/>
      <c r="E148" s="103" t="s">
        <v>41</v>
      </c>
      <c r="F148" s="31" t="e">
        <f>#REF!+#REF!+F149</f>
        <v>#REF!</v>
      </c>
      <c r="G148" s="31" t="e">
        <f>#REF!+#REF!+G149</f>
        <v>#REF!</v>
      </c>
      <c r="H148" s="31" t="e">
        <f>#REF!+#REF!+H149</f>
        <v>#REF!</v>
      </c>
      <c r="I148" s="51" t="e">
        <f>#REF!+#REF!+I149</f>
        <v>#REF!</v>
      </c>
      <c r="J148" s="51" t="e">
        <f>#REF!+#REF!+J149</f>
        <v>#REF!</v>
      </c>
      <c r="K148" s="51" t="e">
        <f>#REF!+#REF!+K149</f>
        <v>#REF!</v>
      </c>
      <c r="L148" s="51" t="e">
        <f>#REF!+#REF!+L149</f>
        <v>#REF!</v>
      </c>
      <c r="M148" s="51" t="e">
        <f>#REF!+#REF!+M149</f>
        <v>#REF!</v>
      </c>
      <c r="N148" s="51" t="e">
        <f>#REF!+#REF!+N149</f>
        <v>#REF!</v>
      </c>
      <c r="O148" s="51"/>
      <c r="P148" s="51" t="e">
        <f>#REF!+#REF!+P149</f>
        <v>#REF!</v>
      </c>
      <c r="Q148" s="51"/>
      <c r="R148" s="51" t="e">
        <f>#REF!+#REF!+R149</f>
        <v>#REF!</v>
      </c>
      <c r="S148" s="51"/>
      <c r="T148" s="51" t="e">
        <f>#REF!+#REF!+T149</f>
        <v>#REF!</v>
      </c>
      <c r="U148" s="51" t="e">
        <f>#REF!+#REF!+U149</f>
        <v>#REF!</v>
      </c>
      <c r="V148" s="51" t="e">
        <f>#REF!+#REF!+V149</f>
        <v>#REF!</v>
      </c>
      <c r="W148" s="51" t="e">
        <f>#REF!+#REF!+W149</f>
        <v>#REF!</v>
      </c>
      <c r="X148" s="51" t="e">
        <f>#REF!+#REF!+X149</f>
        <v>#REF!</v>
      </c>
      <c r="Y148" s="51" t="e">
        <f>#REF!+#REF!+Y149</f>
        <v>#REF!</v>
      </c>
      <c r="Z148" s="51" t="e">
        <f>#REF!+#REF!+Z149</f>
        <v>#REF!</v>
      </c>
      <c r="AA148" s="51"/>
      <c r="AB148" s="51" t="e">
        <f>#REF!+#REF!+AB149</f>
        <v>#REF!</v>
      </c>
      <c r="AC148" s="51"/>
      <c r="AD148" s="51" t="e">
        <f>#REF!+#REF!+AD149</f>
        <v>#REF!</v>
      </c>
      <c r="AE148" s="51"/>
      <c r="AF148" s="51" t="e">
        <f>#REF!+#REF!+AF149</f>
        <v>#REF!</v>
      </c>
      <c r="AG148" s="35">
        <v>7.2</v>
      </c>
      <c r="AH148" s="35">
        <v>12164.2</v>
      </c>
      <c r="AI148" s="35">
        <v>0</v>
      </c>
      <c r="AJ148" s="35">
        <v>11043.599999999999</v>
      </c>
      <c r="AK148" s="35">
        <v>0</v>
      </c>
      <c r="AL148" s="35">
        <v>11043.599999999999</v>
      </c>
    </row>
    <row r="149" spans="1:38" s="5" customFormat="1" ht="25.5" customHeight="1">
      <c r="A149" s="70"/>
      <c r="B149" s="68"/>
      <c r="C149" s="68" t="s">
        <v>189</v>
      </c>
      <c r="D149" s="71"/>
      <c r="E149" s="78" t="s">
        <v>256</v>
      </c>
      <c r="F149" s="53">
        <f>F150</f>
        <v>4087</v>
      </c>
      <c r="G149" s="53">
        <f>G150</f>
        <v>4087</v>
      </c>
      <c r="H149" s="53">
        <f>H150</f>
        <v>4087</v>
      </c>
      <c r="I149" s="51"/>
      <c r="J149" s="51">
        <f>J150</f>
        <v>4087</v>
      </c>
      <c r="K149" s="51"/>
      <c r="L149" s="51">
        <f>L150</f>
        <v>4087</v>
      </c>
      <c r="M149" s="51"/>
      <c r="N149" s="51">
        <f>N150</f>
        <v>4087</v>
      </c>
      <c r="O149" s="51"/>
      <c r="P149" s="51">
        <f>P150</f>
        <v>4087</v>
      </c>
      <c r="Q149" s="51"/>
      <c r="R149" s="51">
        <f>R150</f>
        <v>4087</v>
      </c>
      <c r="S149" s="51"/>
      <c r="T149" s="51">
        <f aca="true" t="shared" si="61" ref="T149:AF149">T150</f>
        <v>4087</v>
      </c>
      <c r="U149" s="51">
        <f t="shared" si="61"/>
        <v>0</v>
      </c>
      <c r="V149" s="51">
        <f t="shared" si="61"/>
        <v>4087</v>
      </c>
      <c r="W149" s="51">
        <f t="shared" si="61"/>
        <v>0</v>
      </c>
      <c r="X149" s="51">
        <f t="shared" si="61"/>
        <v>4087</v>
      </c>
      <c r="Y149" s="51">
        <f t="shared" si="61"/>
        <v>0</v>
      </c>
      <c r="Z149" s="51">
        <f t="shared" si="61"/>
        <v>4087</v>
      </c>
      <c r="AA149" s="51"/>
      <c r="AB149" s="51">
        <f t="shared" si="61"/>
        <v>4087</v>
      </c>
      <c r="AC149" s="51"/>
      <c r="AD149" s="51">
        <f t="shared" si="61"/>
        <v>4087</v>
      </c>
      <c r="AE149" s="51"/>
      <c r="AF149" s="51">
        <f t="shared" si="61"/>
        <v>4087</v>
      </c>
      <c r="AG149" s="35">
        <v>7.2</v>
      </c>
      <c r="AH149" s="35">
        <v>6690.3</v>
      </c>
      <c r="AI149" s="35">
        <v>0</v>
      </c>
      <c r="AJ149" s="35">
        <v>6293.599999999999</v>
      </c>
      <c r="AK149" s="35">
        <v>0</v>
      </c>
      <c r="AL149" s="35">
        <v>6293.599999999999</v>
      </c>
    </row>
    <row r="150" spans="1:38" s="6" customFormat="1" ht="15">
      <c r="A150" s="70"/>
      <c r="B150" s="68"/>
      <c r="C150" s="68" t="s">
        <v>160</v>
      </c>
      <c r="D150" s="68"/>
      <c r="E150" s="117" t="s">
        <v>257</v>
      </c>
      <c r="F150" s="53">
        <f>SUM(F151:F151)</f>
        <v>4087</v>
      </c>
      <c r="G150" s="53">
        <f>SUM(G151:G151)</f>
        <v>4087</v>
      </c>
      <c r="H150" s="53">
        <f>SUM(H151:H151)</f>
        <v>4087</v>
      </c>
      <c r="I150" s="51"/>
      <c r="J150" s="51">
        <f>SUM(J151:J151)</f>
        <v>4087</v>
      </c>
      <c r="K150" s="51"/>
      <c r="L150" s="51">
        <f>SUM(L151:L151)</f>
        <v>4087</v>
      </c>
      <c r="M150" s="51"/>
      <c r="N150" s="51">
        <f>SUM(N151:N151)</f>
        <v>4087</v>
      </c>
      <c r="O150" s="51"/>
      <c r="P150" s="51">
        <f>SUM(P151:P151)</f>
        <v>4087</v>
      </c>
      <c r="Q150" s="51"/>
      <c r="R150" s="51">
        <f>SUM(R151:R151)</f>
        <v>4087</v>
      </c>
      <c r="S150" s="51"/>
      <c r="T150" s="51">
        <f aca="true" t="shared" si="62" ref="T150:Z150">SUM(T151:T151)</f>
        <v>4087</v>
      </c>
      <c r="U150" s="51">
        <f t="shared" si="62"/>
        <v>0</v>
      </c>
      <c r="V150" s="51">
        <f t="shared" si="62"/>
        <v>4087</v>
      </c>
      <c r="W150" s="51">
        <f t="shared" si="62"/>
        <v>0</v>
      </c>
      <c r="X150" s="51">
        <f t="shared" si="62"/>
        <v>4087</v>
      </c>
      <c r="Y150" s="51">
        <f t="shared" si="62"/>
        <v>0</v>
      </c>
      <c r="Z150" s="51">
        <f t="shared" si="62"/>
        <v>4087</v>
      </c>
      <c r="AA150" s="51"/>
      <c r="AB150" s="51">
        <f>SUM(AB151:AB151)</f>
        <v>4087</v>
      </c>
      <c r="AC150" s="51"/>
      <c r="AD150" s="51">
        <f>SUM(AD151:AD151)</f>
        <v>4087</v>
      </c>
      <c r="AE150" s="51"/>
      <c r="AF150" s="51">
        <f>SUM(AF151:AF151)</f>
        <v>4087</v>
      </c>
      <c r="AG150" s="35">
        <v>7.2</v>
      </c>
      <c r="AH150" s="35">
        <v>6690.3</v>
      </c>
      <c r="AI150" s="35">
        <v>0</v>
      </c>
      <c r="AJ150" s="35">
        <v>6293.599999999999</v>
      </c>
      <c r="AK150" s="35">
        <v>0</v>
      </c>
      <c r="AL150" s="35">
        <v>6293.599999999999</v>
      </c>
    </row>
    <row r="151" spans="1:38" s="6" customFormat="1" ht="78" customHeight="1">
      <c r="A151" s="70"/>
      <c r="B151" s="68"/>
      <c r="C151" s="68"/>
      <c r="D151" s="85" t="s">
        <v>52</v>
      </c>
      <c r="E151" s="78" t="s">
        <v>245</v>
      </c>
      <c r="F151" s="53">
        <v>4087</v>
      </c>
      <c r="G151" s="53">
        <v>4087</v>
      </c>
      <c r="H151" s="53">
        <v>4087</v>
      </c>
      <c r="I151" s="51"/>
      <c r="J151" s="51">
        <f>F151+I151</f>
        <v>4087</v>
      </c>
      <c r="K151" s="51"/>
      <c r="L151" s="51">
        <f>G151+K151</f>
        <v>4087</v>
      </c>
      <c r="M151" s="51"/>
      <c r="N151" s="51">
        <f>H151+M151</f>
        <v>4087</v>
      </c>
      <c r="O151" s="51"/>
      <c r="P151" s="51">
        <f>J151+O151</f>
        <v>4087</v>
      </c>
      <c r="Q151" s="51"/>
      <c r="R151" s="51">
        <f>L151+Q151</f>
        <v>4087</v>
      </c>
      <c r="S151" s="51"/>
      <c r="T151" s="51">
        <f>N151+S151</f>
        <v>4087</v>
      </c>
      <c r="U151" s="51"/>
      <c r="V151" s="51">
        <f>P151+U151</f>
        <v>4087</v>
      </c>
      <c r="W151" s="51"/>
      <c r="X151" s="51">
        <f>R151+W151</f>
        <v>4087</v>
      </c>
      <c r="Y151" s="51"/>
      <c r="Z151" s="51">
        <f>T151+Y151</f>
        <v>4087</v>
      </c>
      <c r="AA151" s="51"/>
      <c r="AB151" s="51">
        <f>V151+AA151</f>
        <v>4087</v>
      </c>
      <c r="AC151" s="51"/>
      <c r="AD151" s="51">
        <f>X151+AC151</f>
        <v>4087</v>
      </c>
      <c r="AE151" s="51"/>
      <c r="AF151" s="51">
        <f>Z151+AE151</f>
        <v>4087</v>
      </c>
      <c r="AG151" s="35">
        <v>7.2</v>
      </c>
      <c r="AH151" s="35">
        <v>4094.2</v>
      </c>
      <c r="AI151" s="35">
        <v>0</v>
      </c>
      <c r="AJ151" s="35">
        <v>4087</v>
      </c>
      <c r="AK151" s="35">
        <v>0</v>
      </c>
      <c r="AL151" s="35">
        <v>4087</v>
      </c>
    </row>
    <row r="152" spans="1:38" s="3" customFormat="1" ht="38.25">
      <c r="A152" s="70"/>
      <c r="B152" s="68"/>
      <c r="C152" s="68" t="s">
        <v>190</v>
      </c>
      <c r="D152" s="68"/>
      <c r="E152" s="103" t="s">
        <v>338</v>
      </c>
      <c r="F152" s="53" t="e">
        <f>F153+F158+#REF!</f>
        <v>#REF!</v>
      </c>
      <c r="G152" s="53" t="e">
        <f>G153+G158+#REF!</f>
        <v>#REF!</v>
      </c>
      <c r="H152" s="53" t="e">
        <f>H153+H158+#REF!</f>
        <v>#REF!</v>
      </c>
      <c r="I152" s="51" t="e">
        <f>I153+I158+#REF!</f>
        <v>#REF!</v>
      </c>
      <c r="J152" s="51" t="e">
        <f>J153+J158+#REF!</f>
        <v>#REF!</v>
      </c>
      <c r="K152" s="51" t="e">
        <f>K153+K158+#REF!</f>
        <v>#REF!</v>
      </c>
      <c r="L152" s="51" t="e">
        <f>L153+L158+#REF!</f>
        <v>#REF!</v>
      </c>
      <c r="M152" s="51" t="e">
        <f>M153+M158+#REF!</f>
        <v>#REF!</v>
      </c>
      <c r="N152" s="51" t="e">
        <f>N153+N158+#REF!</f>
        <v>#REF!</v>
      </c>
      <c r="O152" s="51" t="e">
        <f>O153+O158+#REF!</f>
        <v>#REF!</v>
      </c>
      <c r="P152" s="51" t="e">
        <f>P153+P158+#REF!</f>
        <v>#REF!</v>
      </c>
      <c r="Q152" s="51" t="e">
        <f>Q153+Q158+#REF!</f>
        <v>#REF!</v>
      </c>
      <c r="R152" s="51" t="e">
        <f>R153+R158+#REF!</f>
        <v>#REF!</v>
      </c>
      <c r="S152" s="51" t="e">
        <f>S153+S158+#REF!</f>
        <v>#REF!</v>
      </c>
      <c r="T152" s="51" t="e">
        <f>T153+T158+#REF!</f>
        <v>#REF!</v>
      </c>
      <c r="U152" s="51" t="e">
        <f>U153+U158+#REF!</f>
        <v>#REF!</v>
      </c>
      <c r="V152" s="51" t="e">
        <f>V153+V158+#REF!</f>
        <v>#REF!</v>
      </c>
      <c r="W152" s="51" t="e">
        <f>W153+W158+#REF!</f>
        <v>#REF!</v>
      </c>
      <c r="X152" s="51" t="e">
        <f>X153+X158+#REF!</f>
        <v>#REF!</v>
      </c>
      <c r="Y152" s="51" t="e">
        <f>Y153+Y158+#REF!</f>
        <v>#REF!</v>
      </c>
      <c r="Z152" s="51" t="e">
        <f>Z153+Z158+#REF!</f>
        <v>#REF!</v>
      </c>
      <c r="AA152" s="51"/>
      <c r="AB152" s="51" t="e">
        <f>AB153+AB158+#REF!</f>
        <v>#REF!</v>
      </c>
      <c r="AC152" s="51"/>
      <c r="AD152" s="51" t="e">
        <f>AD153+AD158+#REF!</f>
        <v>#REF!</v>
      </c>
      <c r="AE152" s="51"/>
      <c r="AF152" s="51" t="e">
        <f>AF153+AF158+#REF!</f>
        <v>#REF!</v>
      </c>
      <c r="AG152" s="35">
        <v>1259.7</v>
      </c>
      <c r="AH152" s="35">
        <v>62246.8</v>
      </c>
      <c r="AI152" s="35">
        <v>0</v>
      </c>
      <c r="AJ152" s="35">
        <v>56674.9</v>
      </c>
      <c r="AK152" s="35">
        <v>0</v>
      </c>
      <c r="AL152" s="35">
        <v>56674.9</v>
      </c>
    </row>
    <row r="153" spans="1:38" s="5" customFormat="1" ht="25.5" customHeight="1">
      <c r="A153" s="70"/>
      <c r="B153" s="68"/>
      <c r="C153" s="68" t="s">
        <v>193</v>
      </c>
      <c r="D153" s="71"/>
      <c r="E153" s="78" t="s">
        <v>256</v>
      </c>
      <c r="F153" s="53">
        <f aca="true" t="shared" si="63" ref="F153:AF153">F154</f>
        <v>22170</v>
      </c>
      <c r="G153" s="53">
        <f t="shared" si="63"/>
        <v>22044.5</v>
      </c>
      <c r="H153" s="53">
        <f t="shared" si="63"/>
        <v>22044.5</v>
      </c>
      <c r="I153" s="51">
        <f t="shared" si="63"/>
        <v>2099.5</v>
      </c>
      <c r="J153" s="51">
        <f t="shared" si="63"/>
        <v>24269.5</v>
      </c>
      <c r="K153" s="51">
        <f t="shared" si="63"/>
        <v>0</v>
      </c>
      <c r="L153" s="51">
        <f t="shared" si="63"/>
        <v>22044.5</v>
      </c>
      <c r="M153" s="51">
        <f t="shared" si="63"/>
        <v>0</v>
      </c>
      <c r="N153" s="51">
        <f t="shared" si="63"/>
        <v>22044.5</v>
      </c>
      <c r="O153" s="51"/>
      <c r="P153" s="51">
        <f t="shared" si="63"/>
        <v>24269.5</v>
      </c>
      <c r="Q153" s="51"/>
      <c r="R153" s="51">
        <f t="shared" si="63"/>
        <v>22044.5</v>
      </c>
      <c r="S153" s="51"/>
      <c r="T153" s="51">
        <f t="shared" si="63"/>
        <v>22044.5</v>
      </c>
      <c r="U153" s="51"/>
      <c r="V153" s="51">
        <f t="shared" si="63"/>
        <v>24269.5</v>
      </c>
      <c r="W153" s="51"/>
      <c r="X153" s="51">
        <f t="shared" si="63"/>
        <v>22044.5</v>
      </c>
      <c r="Y153" s="51"/>
      <c r="Z153" s="51">
        <f t="shared" si="63"/>
        <v>22044.5</v>
      </c>
      <c r="AA153" s="51"/>
      <c r="AB153" s="51">
        <f t="shared" si="63"/>
        <v>24269.5</v>
      </c>
      <c r="AC153" s="51"/>
      <c r="AD153" s="51">
        <f t="shared" si="63"/>
        <v>22044.5</v>
      </c>
      <c r="AE153" s="51"/>
      <c r="AF153" s="51">
        <f t="shared" si="63"/>
        <v>22044.5</v>
      </c>
      <c r="AG153" s="35">
        <v>1077.9</v>
      </c>
      <c r="AH153" s="35">
        <v>25347.4</v>
      </c>
      <c r="AI153" s="35">
        <v>0</v>
      </c>
      <c r="AJ153" s="35">
        <v>22044.5</v>
      </c>
      <c r="AK153" s="35">
        <v>0</v>
      </c>
      <c r="AL153" s="35">
        <v>22044.5</v>
      </c>
    </row>
    <row r="154" spans="1:38" s="6" customFormat="1" ht="15">
      <c r="A154" s="70"/>
      <c r="B154" s="68"/>
      <c r="C154" s="68" t="s">
        <v>162</v>
      </c>
      <c r="D154" s="68"/>
      <c r="E154" s="117" t="s">
        <v>257</v>
      </c>
      <c r="F154" s="53">
        <f aca="true" t="shared" si="64" ref="F154:N154">F155+F156+F157</f>
        <v>22170</v>
      </c>
      <c r="G154" s="53">
        <f t="shared" si="64"/>
        <v>22044.5</v>
      </c>
      <c r="H154" s="53">
        <f t="shared" si="64"/>
        <v>22044.5</v>
      </c>
      <c r="I154" s="51">
        <f t="shared" si="64"/>
        <v>2099.5</v>
      </c>
      <c r="J154" s="51">
        <f t="shared" si="64"/>
        <v>24269.5</v>
      </c>
      <c r="K154" s="51">
        <f t="shared" si="64"/>
        <v>0</v>
      </c>
      <c r="L154" s="51">
        <f t="shared" si="64"/>
        <v>22044.5</v>
      </c>
      <c r="M154" s="51">
        <f t="shared" si="64"/>
        <v>0</v>
      </c>
      <c r="N154" s="51">
        <f t="shared" si="64"/>
        <v>22044.5</v>
      </c>
      <c r="O154" s="51"/>
      <c r="P154" s="51">
        <f>P155+P156+P157</f>
        <v>24269.5</v>
      </c>
      <c r="Q154" s="51"/>
      <c r="R154" s="51">
        <f>R155+R156+R157</f>
        <v>22044.5</v>
      </c>
      <c r="S154" s="51"/>
      <c r="T154" s="51">
        <f>T155+T156+T157</f>
        <v>22044.5</v>
      </c>
      <c r="U154" s="51"/>
      <c r="V154" s="51">
        <f>V155+V156+V157</f>
        <v>24269.5</v>
      </c>
      <c r="W154" s="51"/>
      <c r="X154" s="51">
        <f>X155+X156+X157</f>
        <v>22044.5</v>
      </c>
      <c r="Y154" s="51"/>
      <c r="Z154" s="51">
        <f>Z155+Z156+Z157</f>
        <v>22044.5</v>
      </c>
      <c r="AA154" s="51"/>
      <c r="AB154" s="51">
        <f>AB155+AB156+AB157</f>
        <v>24269.5</v>
      </c>
      <c r="AC154" s="51"/>
      <c r="AD154" s="51">
        <f>AD155+AD156+AD157</f>
        <v>22044.5</v>
      </c>
      <c r="AE154" s="51"/>
      <c r="AF154" s="51">
        <f>AF155+AF156+AF157</f>
        <v>22044.5</v>
      </c>
      <c r="AG154" s="35">
        <v>1077.9</v>
      </c>
      <c r="AH154" s="35">
        <v>25347.4</v>
      </c>
      <c r="AI154" s="35">
        <v>0</v>
      </c>
      <c r="AJ154" s="35">
        <v>22044.5</v>
      </c>
      <c r="AK154" s="35">
        <v>0</v>
      </c>
      <c r="AL154" s="35">
        <v>22044.5</v>
      </c>
    </row>
    <row r="155" spans="1:38" s="6" customFormat="1" ht="78" customHeight="1">
      <c r="A155" s="70"/>
      <c r="B155" s="68"/>
      <c r="C155" s="68"/>
      <c r="D155" s="85" t="s">
        <v>52</v>
      </c>
      <c r="E155" s="78" t="s">
        <v>245</v>
      </c>
      <c r="F155" s="53">
        <v>21124.2</v>
      </c>
      <c r="G155" s="53">
        <v>21123.5</v>
      </c>
      <c r="H155" s="53">
        <v>21123.5</v>
      </c>
      <c r="I155" s="51"/>
      <c r="J155" s="51">
        <f>F155+I155</f>
        <v>21124.2</v>
      </c>
      <c r="K155" s="51"/>
      <c r="L155" s="51">
        <f>G155+K155</f>
        <v>21123.5</v>
      </c>
      <c r="M155" s="51"/>
      <c r="N155" s="51">
        <f>H155+M155</f>
        <v>21123.5</v>
      </c>
      <c r="O155" s="51"/>
      <c r="P155" s="51">
        <f>J155+O155</f>
        <v>21124.2</v>
      </c>
      <c r="Q155" s="51"/>
      <c r="R155" s="51">
        <f>L155+Q155</f>
        <v>21123.5</v>
      </c>
      <c r="S155" s="51"/>
      <c r="T155" s="51">
        <f>N155+S155</f>
        <v>21123.5</v>
      </c>
      <c r="U155" s="51"/>
      <c r="V155" s="51">
        <f>P155+U155</f>
        <v>21124.2</v>
      </c>
      <c r="W155" s="51"/>
      <c r="X155" s="51">
        <f>R155+W155</f>
        <v>21123.5</v>
      </c>
      <c r="Y155" s="51"/>
      <c r="Z155" s="51">
        <f>T155+Y155</f>
        <v>21123.5</v>
      </c>
      <c r="AA155" s="51"/>
      <c r="AB155" s="51">
        <f>V155+AA155</f>
        <v>21124.2</v>
      </c>
      <c r="AC155" s="51"/>
      <c r="AD155" s="51">
        <f>X155+AC155</f>
        <v>21123.5</v>
      </c>
      <c r="AE155" s="51"/>
      <c r="AF155" s="51">
        <f>Z155+AE155</f>
        <v>21123.5</v>
      </c>
      <c r="AG155" s="35">
        <v>416.6</v>
      </c>
      <c r="AH155" s="35">
        <v>21540.8</v>
      </c>
      <c r="AI155" s="35">
        <v>0</v>
      </c>
      <c r="AJ155" s="35">
        <v>21123.5</v>
      </c>
      <c r="AK155" s="35">
        <v>0</v>
      </c>
      <c r="AL155" s="35">
        <v>21123.5</v>
      </c>
    </row>
    <row r="156" spans="1:38" s="6" customFormat="1" ht="38.25">
      <c r="A156" s="70"/>
      <c r="B156" s="68"/>
      <c r="C156" s="68"/>
      <c r="D156" s="85" t="s">
        <v>53</v>
      </c>
      <c r="E156" s="83" t="s">
        <v>171</v>
      </c>
      <c r="F156" s="53">
        <v>815.8</v>
      </c>
      <c r="G156" s="53">
        <v>691</v>
      </c>
      <c r="H156" s="53">
        <v>691</v>
      </c>
      <c r="I156" s="51">
        <v>2099.5</v>
      </c>
      <c r="J156" s="51">
        <f>F156+I156</f>
        <v>2915.3</v>
      </c>
      <c r="K156" s="51">
        <v>0</v>
      </c>
      <c r="L156" s="51">
        <f>G156+K156</f>
        <v>691</v>
      </c>
      <c r="M156" s="51">
        <v>0</v>
      </c>
      <c r="N156" s="51">
        <f>H156+M156</f>
        <v>691</v>
      </c>
      <c r="O156" s="51"/>
      <c r="P156" s="51">
        <f>J156+O156</f>
        <v>2915.3</v>
      </c>
      <c r="Q156" s="51"/>
      <c r="R156" s="51">
        <f>L156+Q156</f>
        <v>691</v>
      </c>
      <c r="S156" s="51"/>
      <c r="T156" s="51">
        <f>N156+S156</f>
        <v>691</v>
      </c>
      <c r="U156" s="51"/>
      <c r="V156" s="51">
        <f>P156+U156</f>
        <v>2915.3</v>
      </c>
      <c r="W156" s="51"/>
      <c r="X156" s="51">
        <f>R156+W156</f>
        <v>691</v>
      </c>
      <c r="Y156" s="51"/>
      <c r="Z156" s="51">
        <f>T156+Y156</f>
        <v>691</v>
      </c>
      <c r="AA156" s="51"/>
      <c r="AB156" s="51">
        <f>V156+AA156</f>
        <v>2915.3</v>
      </c>
      <c r="AC156" s="51"/>
      <c r="AD156" s="51">
        <f>X156+AC156</f>
        <v>691</v>
      </c>
      <c r="AE156" s="51"/>
      <c r="AF156" s="51">
        <f>Z156+AE156</f>
        <v>691</v>
      </c>
      <c r="AG156" s="35">
        <v>51.3</v>
      </c>
      <c r="AH156" s="35">
        <v>2966.6000000000004</v>
      </c>
      <c r="AI156" s="35">
        <v>0</v>
      </c>
      <c r="AJ156" s="35">
        <v>691</v>
      </c>
      <c r="AK156" s="35">
        <v>0</v>
      </c>
      <c r="AL156" s="35">
        <v>691</v>
      </c>
    </row>
    <row r="157" spans="1:38" s="6" customFormat="1" ht="12.75" customHeight="1">
      <c r="A157" s="70"/>
      <c r="B157" s="68"/>
      <c r="C157" s="68"/>
      <c r="D157" s="85" t="s">
        <v>54</v>
      </c>
      <c r="E157" s="88" t="s">
        <v>55</v>
      </c>
      <c r="F157" s="53">
        <v>230</v>
      </c>
      <c r="G157" s="53">
        <v>230</v>
      </c>
      <c r="H157" s="53">
        <v>230</v>
      </c>
      <c r="I157" s="51"/>
      <c r="J157" s="51">
        <f>F157+I157</f>
        <v>230</v>
      </c>
      <c r="K157" s="51"/>
      <c r="L157" s="51">
        <f>G157+K157</f>
        <v>230</v>
      </c>
      <c r="M157" s="51"/>
      <c r="N157" s="51">
        <f>H157+M157</f>
        <v>230</v>
      </c>
      <c r="O157" s="51"/>
      <c r="P157" s="51">
        <f>J157+O157</f>
        <v>230</v>
      </c>
      <c r="Q157" s="51"/>
      <c r="R157" s="51">
        <f>L157+Q157</f>
        <v>230</v>
      </c>
      <c r="S157" s="51"/>
      <c r="T157" s="51">
        <f>N157+S157</f>
        <v>230</v>
      </c>
      <c r="U157" s="51"/>
      <c r="V157" s="51">
        <f>P157+U157</f>
        <v>230</v>
      </c>
      <c r="W157" s="51"/>
      <c r="X157" s="51">
        <f>R157+W157</f>
        <v>230</v>
      </c>
      <c r="Y157" s="51"/>
      <c r="Z157" s="51">
        <f>T157+Y157</f>
        <v>230</v>
      </c>
      <c r="AA157" s="51"/>
      <c r="AB157" s="51">
        <f>V157+AA157</f>
        <v>230</v>
      </c>
      <c r="AC157" s="51"/>
      <c r="AD157" s="51">
        <f>X157+AC157</f>
        <v>230</v>
      </c>
      <c r="AE157" s="51"/>
      <c r="AF157" s="51">
        <f>Z157+AE157</f>
        <v>230</v>
      </c>
      <c r="AG157" s="35">
        <v>610</v>
      </c>
      <c r="AH157" s="35">
        <v>840</v>
      </c>
      <c r="AI157" s="35">
        <v>0</v>
      </c>
      <c r="AJ157" s="35">
        <v>230</v>
      </c>
      <c r="AK157" s="35">
        <v>0</v>
      </c>
      <c r="AL157" s="35">
        <v>230</v>
      </c>
    </row>
    <row r="158" spans="1:38" s="6" customFormat="1" ht="38.25">
      <c r="A158" s="70"/>
      <c r="B158" s="68"/>
      <c r="C158" s="68" t="s">
        <v>285</v>
      </c>
      <c r="D158" s="85"/>
      <c r="E158" s="88" t="s">
        <v>286</v>
      </c>
      <c r="F158" s="53">
        <f>F159</f>
        <v>17314.9</v>
      </c>
      <c r="G158" s="53">
        <f>G159</f>
        <v>17314.9</v>
      </c>
      <c r="H158" s="53">
        <f>H159</f>
        <v>17314.9</v>
      </c>
      <c r="I158" s="51"/>
      <c r="J158" s="51">
        <f>J159</f>
        <v>17314.9</v>
      </c>
      <c r="K158" s="51"/>
      <c r="L158" s="51">
        <f>L159</f>
        <v>17314.9</v>
      </c>
      <c r="M158" s="51"/>
      <c r="N158" s="51">
        <f aca="true" t="shared" si="65" ref="N158:AF158">N159</f>
        <v>17314.9</v>
      </c>
      <c r="O158" s="51">
        <f t="shared" si="65"/>
        <v>0</v>
      </c>
      <c r="P158" s="51">
        <f t="shared" si="65"/>
        <v>17314.9</v>
      </c>
      <c r="Q158" s="51">
        <f t="shared" si="65"/>
        <v>0</v>
      </c>
      <c r="R158" s="51">
        <f t="shared" si="65"/>
        <v>17314.9</v>
      </c>
      <c r="S158" s="51">
        <f t="shared" si="65"/>
        <v>0</v>
      </c>
      <c r="T158" s="51">
        <f t="shared" si="65"/>
        <v>17314.9</v>
      </c>
      <c r="U158" s="51">
        <f t="shared" si="65"/>
        <v>0</v>
      </c>
      <c r="V158" s="51">
        <f t="shared" si="65"/>
        <v>17314.9</v>
      </c>
      <c r="W158" s="51">
        <f t="shared" si="65"/>
        <v>0</v>
      </c>
      <c r="X158" s="51">
        <f t="shared" si="65"/>
        <v>17314.9</v>
      </c>
      <c r="Y158" s="51">
        <f t="shared" si="65"/>
        <v>0</v>
      </c>
      <c r="Z158" s="51">
        <f t="shared" si="65"/>
        <v>17314.9</v>
      </c>
      <c r="AA158" s="51"/>
      <c r="AB158" s="51">
        <f t="shared" si="65"/>
        <v>17314.9</v>
      </c>
      <c r="AC158" s="51"/>
      <c r="AD158" s="51">
        <f t="shared" si="65"/>
        <v>17314.9</v>
      </c>
      <c r="AE158" s="51"/>
      <c r="AF158" s="51">
        <f t="shared" si="65"/>
        <v>17314.9</v>
      </c>
      <c r="AG158" s="35">
        <v>181.8</v>
      </c>
      <c r="AH158" s="35">
        <v>36899.4</v>
      </c>
      <c r="AI158" s="35">
        <v>0</v>
      </c>
      <c r="AJ158" s="35">
        <v>34630.4</v>
      </c>
      <c r="AK158" s="35">
        <v>0</v>
      </c>
      <c r="AL158" s="35">
        <v>34630.4</v>
      </c>
    </row>
    <row r="159" spans="1:38" s="6" customFormat="1" ht="15">
      <c r="A159" s="70"/>
      <c r="B159" s="68"/>
      <c r="C159" s="68" t="s">
        <v>287</v>
      </c>
      <c r="D159" s="85"/>
      <c r="E159" s="88" t="s">
        <v>257</v>
      </c>
      <c r="F159" s="53">
        <f>SUM(F160:F160)</f>
        <v>17314.9</v>
      </c>
      <c r="G159" s="53">
        <f>SUM(G160:G160)</f>
        <v>17314.9</v>
      </c>
      <c r="H159" s="53">
        <f>SUM(H160:H160)</f>
        <v>17314.9</v>
      </c>
      <c r="I159" s="51"/>
      <c r="J159" s="51">
        <f>SUM(J160:J160)</f>
        <v>17314.9</v>
      </c>
      <c r="K159" s="51"/>
      <c r="L159" s="51">
        <f>SUM(L160:L160)</f>
        <v>17314.9</v>
      </c>
      <c r="M159" s="51"/>
      <c r="N159" s="51">
        <f aca="true" t="shared" si="66" ref="N159:Z159">SUM(N160:N160)</f>
        <v>17314.9</v>
      </c>
      <c r="O159" s="51">
        <f t="shared" si="66"/>
        <v>0</v>
      </c>
      <c r="P159" s="51">
        <f t="shared" si="66"/>
        <v>17314.9</v>
      </c>
      <c r="Q159" s="51">
        <f t="shared" si="66"/>
        <v>0</v>
      </c>
      <c r="R159" s="51">
        <f t="shared" si="66"/>
        <v>17314.9</v>
      </c>
      <c r="S159" s="51">
        <f t="shared" si="66"/>
        <v>0</v>
      </c>
      <c r="T159" s="51">
        <f t="shared" si="66"/>
        <v>17314.9</v>
      </c>
      <c r="U159" s="51">
        <f t="shared" si="66"/>
        <v>0</v>
      </c>
      <c r="V159" s="51">
        <f t="shared" si="66"/>
        <v>17314.9</v>
      </c>
      <c r="W159" s="51">
        <f t="shared" si="66"/>
        <v>0</v>
      </c>
      <c r="X159" s="51">
        <f t="shared" si="66"/>
        <v>17314.9</v>
      </c>
      <c r="Y159" s="51">
        <f t="shared" si="66"/>
        <v>0</v>
      </c>
      <c r="Z159" s="51">
        <f t="shared" si="66"/>
        <v>17314.9</v>
      </c>
      <c r="AA159" s="51"/>
      <c r="AB159" s="51">
        <f>SUM(AB160:AB160)</f>
        <v>17314.9</v>
      </c>
      <c r="AC159" s="51"/>
      <c r="AD159" s="51">
        <f>SUM(AD160:AD160)</f>
        <v>17314.9</v>
      </c>
      <c r="AE159" s="51"/>
      <c r="AF159" s="51">
        <f>SUM(AF160:AF160)</f>
        <v>17314.9</v>
      </c>
      <c r="AG159" s="35">
        <v>181.8</v>
      </c>
      <c r="AH159" s="35">
        <v>36899.4</v>
      </c>
      <c r="AI159" s="35">
        <v>0</v>
      </c>
      <c r="AJ159" s="35">
        <v>34630.4</v>
      </c>
      <c r="AK159" s="35">
        <v>0</v>
      </c>
      <c r="AL159" s="35">
        <v>34630.4</v>
      </c>
    </row>
    <row r="160" spans="1:38" s="6" customFormat="1" ht="76.5">
      <c r="A160" s="70"/>
      <c r="B160" s="68"/>
      <c r="C160" s="68"/>
      <c r="D160" s="85" t="s">
        <v>52</v>
      </c>
      <c r="E160" s="88" t="s">
        <v>245</v>
      </c>
      <c r="F160" s="53">
        <v>17314.9</v>
      </c>
      <c r="G160" s="53">
        <v>17314.9</v>
      </c>
      <c r="H160" s="53">
        <v>17314.9</v>
      </c>
      <c r="I160" s="51"/>
      <c r="J160" s="51">
        <f>F160+I160</f>
        <v>17314.9</v>
      </c>
      <c r="K160" s="51"/>
      <c r="L160" s="51">
        <f>G160+K160</f>
        <v>17314.9</v>
      </c>
      <c r="M160" s="51"/>
      <c r="N160" s="51">
        <f>H160+M160</f>
        <v>17314.9</v>
      </c>
      <c r="O160" s="51"/>
      <c r="P160" s="51">
        <f>J160+O160</f>
        <v>17314.9</v>
      </c>
      <c r="Q160" s="51"/>
      <c r="R160" s="51">
        <f>L160+Q160</f>
        <v>17314.9</v>
      </c>
      <c r="S160" s="51"/>
      <c r="T160" s="51">
        <f>N160+S160</f>
        <v>17314.9</v>
      </c>
      <c r="U160" s="51"/>
      <c r="V160" s="51">
        <f>P160+U160</f>
        <v>17314.9</v>
      </c>
      <c r="W160" s="51"/>
      <c r="X160" s="51">
        <f>R160+W160</f>
        <v>17314.9</v>
      </c>
      <c r="Y160" s="51"/>
      <c r="Z160" s="51">
        <f>T160+Y160</f>
        <v>17314.9</v>
      </c>
      <c r="AA160" s="51"/>
      <c r="AB160" s="51">
        <f>V160+AA160</f>
        <v>17314.9</v>
      </c>
      <c r="AC160" s="51"/>
      <c r="AD160" s="51">
        <f>X160+AC160</f>
        <v>17314.9</v>
      </c>
      <c r="AE160" s="51"/>
      <c r="AF160" s="51">
        <f>Z160+AE160</f>
        <v>17314.9</v>
      </c>
      <c r="AG160" s="35">
        <v>181.8</v>
      </c>
      <c r="AH160" s="35">
        <v>17496.7</v>
      </c>
      <c r="AI160" s="35">
        <v>0</v>
      </c>
      <c r="AJ160" s="35">
        <v>17314.9</v>
      </c>
      <c r="AK160" s="35">
        <v>0</v>
      </c>
      <c r="AL160" s="35">
        <v>17314.9</v>
      </c>
    </row>
    <row r="161" spans="1:38" s="2" customFormat="1" ht="25.5">
      <c r="A161" s="70"/>
      <c r="B161" s="68" t="s">
        <v>111</v>
      </c>
      <c r="C161" s="68"/>
      <c r="D161" s="106"/>
      <c r="E161" s="111" t="s">
        <v>112</v>
      </c>
      <c r="F161" s="53" t="e">
        <f aca="true" t="shared" si="67" ref="F161:Z161">F168+F162</f>
        <v>#REF!</v>
      </c>
      <c r="G161" s="53" t="e">
        <f t="shared" si="67"/>
        <v>#REF!</v>
      </c>
      <c r="H161" s="53" t="e">
        <f t="shared" si="67"/>
        <v>#REF!</v>
      </c>
      <c r="I161" s="51" t="e">
        <f t="shared" si="67"/>
        <v>#REF!</v>
      </c>
      <c r="J161" s="51" t="e">
        <f t="shared" si="67"/>
        <v>#REF!</v>
      </c>
      <c r="K161" s="51" t="e">
        <f t="shared" si="67"/>
        <v>#REF!</v>
      </c>
      <c r="L161" s="51" t="e">
        <f t="shared" si="67"/>
        <v>#REF!</v>
      </c>
      <c r="M161" s="51" t="e">
        <f t="shared" si="67"/>
        <v>#REF!</v>
      </c>
      <c r="N161" s="51" t="e">
        <f t="shared" si="67"/>
        <v>#REF!</v>
      </c>
      <c r="O161" s="51" t="e">
        <f t="shared" si="67"/>
        <v>#REF!</v>
      </c>
      <c r="P161" s="51" t="e">
        <f t="shared" si="67"/>
        <v>#REF!</v>
      </c>
      <c r="Q161" s="51" t="e">
        <f t="shared" si="67"/>
        <v>#REF!</v>
      </c>
      <c r="R161" s="51" t="e">
        <f t="shared" si="67"/>
        <v>#REF!</v>
      </c>
      <c r="S161" s="51" t="e">
        <f t="shared" si="67"/>
        <v>#REF!</v>
      </c>
      <c r="T161" s="51" t="e">
        <f t="shared" si="67"/>
        <v>#REF!</v>
      </c>
      <c r="U161" s="93" t="e">
        <f t="shared" si="67"/>
        <v>#REF!</v>
      </c>
      <c r="V161" s="51" t="e">
        <f t="shared" si="67"/>
        <v>#REF!</v>
      </c>
      <c r="W161" s="93" t="e">
        <f t="shared" si="67"/>
        <v>#REF!</v>
      </c>
      <c r="X161" s="51" t="e">
        <f t="shared" si="67"/>
        <v>#REF!</v>
      </c>
      <c r="Y161" s="93" t="e">
        <f t="shared" si="67"/>
        <v>#REF!</v>
      </c>
      <c r="Z161" s="51" t="e">
        <f t="shared" si="67"/>
        <v>#REF!</v>
      </c>
      <c r="AA161" s="93"/>
      <c r="AB161" s="51" t="e">
        <f>AB168+AB162</f>
        <v>#REF!</v>
      </c>
      <c r="AC161" s="93"/>
      <c r="AD161" s="51" t="e">
        <f>AD168+AD162</f>
        <v>#REF!</v>
      </c>
      <c r="AE161" s="93"/>
      <c r="AF161" s="51" t="e">
        <f>AF168+AF162</f>
        <v>#REF!</v>
      </c>
      <c r="AG161" s="35">
        <v>878.5</v>
      </c>
      <c r="AH161" s="35">
        <v>61769.600000000006</v>
      </c>
      <c r="AI161" s="35">
        <v>492.2</v>
      </c>
      <c r="AJ161" s="35">
        <v>55920</v>
      </c>
      <c r="AK161" s="35">
        <v>492.2</v>
      </c>
      <c r="AL161" s="35">
        <v>45948.700000000004</v>
      </c>
    </row>
    <row r="162" spans="1:38" s="2" customFormat="1" ht="51">
      <c r="A162" s="70"/>
      <c r="B162" s="68" t="s">
        <v>336</v>
      </c>
      <c r="C162" s="68"/>
      <c r="D162" s="106"/>
      <c r="E162" s="103" t="s">
        <v>337</v>
      </c>
      <c r="F162" s="53" t="e">
        <f>F163</f>
        <v>#REF!</v>
      </c>
      <c r="G162" s="53" t="e">
        <f aca="true" t="shared" si="68" ref="G162:V163">G163</f>
        <v>#REF!</v>
      </c>
      <c r="H162" s="53" t="e">
        <f t="shared" si="68"/>
        <v>#REF!</v>
      </c>
      <c r="I162" s="51" t="e">
        <f t="shared" si="68"/>
        <v>#REF!</v>
      </c>
      <c r="J162" s="51" t="e">
        <f t="shared" si="68"/>
        <v>#REF!</v>
      </c>
      <c r="K162" s="51" t="e">
        <f t="shared" si="68"/>
        <v>#REF!</v>
      </c>
      <c r="L162" s="51" t="e">
        <f t="shared" si="68"/>
        <v>#REF!</v>
      </c>
      <c r="M162" s="51" t="e">
        <f t="shared" si="68"/>
        <v>#REF!</v>
      </c>
      <c r="N162" s="51" t="e">
        <f t="shared" si="68"/>
        <v>#REF!</v>
      </c>
      <c r="O162" s="51" t="e">
        <f t="shared" si="68"/>
        <v>#REF!</v>
      </c>
      <c r="P162" s="51" t="e">
        <f t="shared" si="68"/>
        <v>#REF!</v>
      </c>
      <c r="Q162" s="51" t="e">
        <f t="shared" si="68"/>
        <v>#REF!</v>
      </c>
      <c r="R162" s="51" t="e">
        <f t="shared" si="68"/>
        <v>#REF!</v>
      </c>
      <c r="S162" s="51" t="e">
        <f t="shared" si="68"/>
        <v>#REF!</v>
      </c>
      <c r="T162" s="51" t="e">
        <f t="shared" si="68"/>
        <v>#REF!</v>
      </c>
      <c r="U162" s="51" t="e">
        <f t="shared" si="68"/>
        <v>#REF!</v>
      </c>
      <c r="V162" s="51" t="e">
        <f t="shared" si="68"/>
        <v>#REF!</v>
      </c>
      <c r="W162" s="51" t="e">
        <f>W163</f>
        <v>#REF!</v>
      </c>
      <c r="X162" s="51" t="e">
        <f>X163</f>
        <v>#REF!</v>
      </c>
      <c r="Y162" s="51" t="e">
        <f>Y163</f>
        <v>#REF!</v>
      </c>
      <c r="Z162" s="51" t="e">
        <f aca="true" t="shared" si="69" ref="U162:AB163">Z163</f>
        <v>#REF!</v>
      </c>
      <c r="AA162" s="51"/>
      <c r="AB162" s="51" t="e">
        <f t="shared" si="69"/>
        <v>#REF!</v>
      </c>
      <c r="AC162" s="51"/>
      <c r="AD162" s="51" t="e">
        <f>AD163</f>
        <v>#REF!</v>
      </c>
      <c r="AE162" s="51"/>
      <c r="AF162" s="35" t="e">
        <f>AF163</f>
        <v>#REF!</v>
      </c>
      <c r="AG162" s="35">
        <v>386.3</v>
      </c>
      <c r="AH162" s="35">
        <v>49859.200000000004</v>
      </c>
      <c r="AI162" s="35">
        <v>0</v>
      </c>
      <c r="AJ162" s="35">
        <v>54508.2</v>
      </c>
      <c r="AK162" s="35">
        <v>0</v>
      </c>
      <c r="AL162" s="35">
        <v>44536.9</v>
      </c>
    </row>
    <row r="163" spans="1:38" s="2" customFormat="1" ht="25.5">
      <c r="A163" s="70"/>
      <c r="B163" s="68"/>
      <c r="C163" s="68" t="s">
        <v>34</v>
      </c>
      <c r="D163" s="106"/>
      <c r="E163" s="103" t="s">
        <v>304</v>
      </c>
      <c r="F163" s="53" t="e">
        <f>F164</f>
        <v>#REF!</v>
      </c>
      <c r="G163" s="53" t="e">
        <f t="shared" si="68"/>
        <v>#REF!</v>
      </c>
      <c r="H163" s="53" t="e">
        <f t="shared" si="68"/>
        <v>#REF!</v>
      </c>
      <c r="I163" s="51" t="e">
        <f t="shared" si="68"/>
        <v>#REF!</v>
      </c>
      <c r="J163" s="51" t="e">
        <f t="shared" si="68"/>
        <v>#REF!</v>
      </c>
      <c r="K163" s="51" t="e">
        <f t="shared" si="68"/>
        <v>#REF!</v>
      </c>
      <c r="L163" s="51" t="e">
        <f t="shared" si="68"/>
        <v>#REF!</v>
      </c>
      <c r="M163" s="51" t="e">
        <f t="shared" si="68"/>
        <v>#REF!</v>
      </c>
      <c r="N163" s="51" t="e">
        <f t="shared" si="68"/>
        <v>#REF!</v>
      </c>
      <c r="O163" s="51" t="e">
        <f t="shared" si="68"/>
        <v>#REF!</v>
      </c>
      <c r="P163" s="51" t="e">
        <f t="shared" si="68"/>
        <v>#REF!</v>
      </c>
      <c r="Q163" s="51" t="e">
        <f t="shared" si="68"/>
        <v>#REF!</v>
      </c>
      <c r="R163" s="51" t="e">
        <f t="shared" si="68"/>
        <v>#REF!</v>
      </c>
      <c r="S163" s="51" t="e">
        <f t="shared" si="68"/>
        <v>#REF!</v>
      </c>
      <c r="T163" s="51" t="e">
        <f t="shared" si="68"/>
        <v>#REF!</v>
      </c>
      <c r="U163" s="51" t="e">
        <f t="shared" si="69"/>
        <v>#REF!</v>
      </c>
      <c r="V163" s="51" t="e">
        <f t="shared" si="69"/>
        <v>#REF!</v>
      </c>
      <c r="W163" s="51" t="e">
        <f t="shared" si="69"/>
        <v>#REF!</v>
      </c>
      <c r="X163" s="51" t="e">
        <f t="shared" si="69"/>
        <v>#REF!</v>
      </c>
      <c r="Y163" s="51" t="e">
        <f t="shared" si="69"/>
        <v>#REF!</v>
      </c>
      <c r="Z163" s="51" t="e">
        <f t="shared" si="69"/>
        <v>#REF!</v>
      </c>
      <c r="AA163" s="51"/>
      <c r="AB163" s="51" t="e">
        <f>AB164</f>
        <v>#REF!</v>
      </c>
      <c r="AC163" s="51"/>
      <c r="AD163" s="51" t="e">
        <f>AD164</f>
        <v>#REF!</v>
      </c>
      <c r="AE163" s="51"/>
      <c r="AF163" s="51" t="e">
        <f>AF164</f>
        <v>#REF!</v>
      </c>
      <c r="AG163" s="35">
        <v>386.3</v>
      </c>
      <c r="AH163" s="35">
        <v>49859.200000000004</v>
      </c>
      <c r="AI163" s="35">
        <v>0</v>
      </c>
      <c r="AJ163" s="35">
        <v>54508.2</v>
      </c>
      <c r="AK163" s="35">
        <v>0</v>
      </c>
      <c r="AL163" s="35">
        <v>44536.9</v>
      </c>
    </row>
    <row r="164" spans="1:38" s="2" customFormat="1" ht="76.5">
      <c r="A164" s="70"/>
      <c r="B164" s="68"/>
      <c r="C164" s="68" t="s">
        <v>35</v>
      </c>
      <c r="D164" s="106"/>
      <c r="E164" s="103" t="s">
        <v>224</v>
      </c>
      <c r="F164" s="53" t="e">
        <f>F165+#REF!</f>
        <v>#REF!</v>
      </c>
      <c r="G164" s="53" t="e">
        <f>G165+#REF!</f>
        <v>#REF!</v>
      </c>
      <c r="H164" s="53" t="e">
        <f>H165+#REF!</f>
        <v>#REF!</v>
      </c>
      <c r="I164" s="51" t="e">
        <f>I165+#REF!</f>
        <v>#REF!</v>
      </c>
      <c r="J164" s="51" t="e">
        <f>J165+#REF!</f>
        <v>#REF!</v>
      </c>
      <c r="K164" s="51" t="e">
        <f>K165+#REF!</f>
        <v>#REF!</v>
      </c>
      <c r="L164" s="51" t="e">
        <f>L165+#REF!</f>
        <v>#REF!</v>
      </c>
      <c r="M164" s="51" t="e">
        <f>M165+#REF!</f>
        <v>#REF!</v>
      </c>
      <c r="N164" s="51" t="e">
        <f>N165+#REF!</f>
        <v>#REF!</v>
      </c>
      <c r="O164" s="51" t="e">
        <f>O165+#REF!</f>
        <v>#REF!</v>
      </c>
      <c r="P164" s="51" t="e">
        <f>P165+#REF!</f>
        <v>#REF!</v>
      </c>
      <c r="Q164" s="51" t="e">
        <f>Q165+#REF!</f>
        <v>#REF!</v>
      </c>
      <c r="R164" s="51" t="e">
        <f>R165+#REF!</f>
        <v>#REF!</v>
      </c>
      <c r="S164" s="51" t="e">
        <f>S165+#REF!</f>
        <v>#REF!</v>
      </c>
      <c r="T164" s="51" t="e">
        <f>T165+#REF!</f>
        <v>#REF!</v>
      </c>
      <c r="U164" s="51" t="e">
        <f>U165+#REF!</f>
        <v>#REF!</v>
      </c>
      <c r="V164" s="51" t="e">
        <f>V165+#REF!</f>
        <v>#REF!</v>
      </c>
      <c r="W164" s="51" t="e">
        <f>W165+#REF!</f>
        <v>#REF!</v>
      </c>
      <c r="X164" s="51" t="e">
        <f>X165+#REF!</f>
        <v>#REF!</v>
      </c>
      <c r="Y164" s="51" t="e">
        <f>Y165+#REF!</f>
        <v>#REF!</v>
      </c>
      <c r="Z164" s="51" t="e">
        <f>Z165+#REF!</f>
        <v>#REF!</v>
      </c>
      <c r="AA164" s="51"/>
      <c r="AB164" s="51" t="e">
        <f>AB165+#REF!</f>
        <v>#REF!</v>
      </c>
      <c r="AC164" s="51"/>
      <c r="AD164" s="51" t="e">
        <f>AD165+#REF!</f>
        <v>#REF!</v>
      </c>
      <c r="AE164" s="51"/>
      <c r="AF164" s="51" t="e">
        <f>AF165+#REF!</f>
        <v>#REF!</v>
      </c>
      <c r="AG164" s="35">
        <v>386.3</v>
      </c>
      <c r="AH164" s="35">
        <v>49859.200000000004</v>
      </c>
      <c r="AI164" s="35">
        <v>0</v>
      </c>
      <c r="AJ164" s="35">
        <v>54508.2</v>
      </c>
      <c r="AK164" s="35">
        <v>0</v>
      </c>
      <c r="AL164" s="35">
        <v>44536.9</v>
      </c>
    </row>
    <row r="165" spans="1:38" s="10" customFormat="1" ht="25.5">
      <c r="A165" s="70"/>
      <c r="B165" s="68"/>
      <c r="C165" s="68" t="s">
        <v>36</v>
      </c>
      <c r="D165" s="68"/>
      <c r="E165" s="103" t="s">
        <v>256</v>
      </c>
      <c r="F165" s="53" t="e">
        <f>F166+#REF!</f>
        <v>#REF!</v>
      </c>
      <c r="G165" s="53" t="e">
        <f>G166+#REF!</f>
        <v>#REF!</v>
      </c>
      <c r="H165" s="53" t="e">
        <f>H166+#REF!</f>
        <v>#REF!</v>
      </c>
      <c r="I165" s="51"/>
      <c r="J165" s="51" t="e">
        <f>J166+#REF!</f>
        <v>#REF!</v>
      </c>
      <c r="K165" s="51"/>
      <c r="L165" s="51" t="e">
        <f>L166+#REF!</f>
        <v>#REF!</v>
      </c>
      <c r="M165" s="51"/>
      <c r="N165" s="51" t="e">
        <f>N166+#REF!</f>
        <v>#REF!</v>
      </c>
      <c r="O165" s="51"/>
      <c r="P165" s="51" t="e">
        <f>P166+#REF!</f>
        <v>#REF!</v>
      </c>
      <c r="Q165" s="51"/>
      <c r="R165" s="51" t="e">
        <f>R166+#REF!</f>
        <v>#REF!</v>
      </c>
      <c r="S165" s="51"/>
      <c r="T165" s="51" t="e">
        <f>T166+#REF!</f>
        <v>#REF!</v>
      </c>
      <c r="U165" s="51"/>
      <c r="V165" s="51" t="e">
        <f>V166+#REF!</f>
        <v>#REF!</v>
      </c>
      <c r="W165" s="51"/>
      <c r="X165" s="51" t="e">
        <f>X166+#REF!</f>
        <v>#REF!</v>
      </c>
      <c r="Y165" s="51"/>
      <c r="Z165" s="51" t="e">
        <f>Z166+#REF!</f>
        <v>#REF!</v>
      </c>
      <c r="AA165" s="51"/>
      <c r="AB165" s="51" t="e">
        <f>AB166+#REF!</f>
        <v>#REF!</v>
      </c>
      <c r="AC165" s="51"/>
      <c r="AD165" s="51" t="e">
        <f>AD166+#REF!</f>
        <v>#REF!</v>
      </c>
      <c r="AE165" s="51"/>
      <c r="AF165" s="51" t="e">
        <f>AF166+#REF!</f>
        <v>#REF!</v>
      </c>
      <c r="AG165" s="35">
        <v>386.3</v>
      </c>
      <c r="AH165" s="35">
        <v>44202.200000000004</v>
      </c>
      <c r="AI165" s="35">
        <v>0</v>
      </c>
      <c r="AJ165" s="35">
        <v>43736.9</v>
      </c>
      <c r="AK165" s="35">
        <v>0</v>
      </c>
      <c r="AL165" s="35">
        <v>43736.9</v>
      </c>
    </row>
    <row r="166" spans="1:38" s="1" customFormat="1" ht="15">
      <c r="A166" s="70"/>
      <c r="B166" s="68"/>
      <c r="C166" s="68" t="s">
        <v>164</v>
      </c>
      <c r="D166" s="68"/>
      <c r="E166" s="96" t="s">
        <v>257</v>
      </c>
      <c r="F166" s="53">
        <f>SUM(F167:F167)</f>
        <v>37498.1</v>
      </c>
      <c r="G166" s="53">
        <f>SUM(G167:G167)</f>
        <v>37498.1</v>
      </c>
      <c r="H166" s="53">
        <f>SUM(H167:H167)</f>
        <v>37498.1</v>
      </c>
      <c r="I166" s="51"/>
      <c r="J166" s="51">
        <f>SUM(J167:J167)</f>
        <v>37498.1</v>
      </c>
      <c r="K166" s="51"/>
      <c r="L166" s="51">
        <f>SUM(L167:L167)</f>
        <v>37498.1</v>
      </c>
      <c r="M166" s="51"/>
      <c r="N166" s="51">
        <f>SUM(N167:N167)</f>
        <v>37498.1</v>
      </c>
      <c r="O166" s="51"/>
      <c r="P166" s="51">
        <f>SUM(P167:P167)</f>
        <v>37498.1</v>
      </c>
      <c r="Q166" s="51"/>
      <c r="R166" s="51">
        <f>SUM(R167:R167)</f>
        <v>37498.1</v>
      </c>
      <c r="S166" s="51"/>
      <c r="T166" s="51">
        <f>SUM(T167:T167)</f>
        <v>37498.1</v>
      </c>
      <c r="U166" s="51"/>
      <c r="V166" s="51">
        <f>SUM(V167:V167)</f>
        <v>37498.1</v>
      </c>
      <c r="W166" s="51"/>
      <c r="X166" s="51">
        <f>SUM(X167:X167)</f>
        <v>37498.1</v>
      </c>
      <c r="Y166" s="51"/>
      <c r="Z166" s="51">
        <f>SUM(Z167:Z167)</f>
        <v>37498.1</v>
      </c>
      <c r="AA166" s="51"/>
      <c r="AB166" s="51">
        <f>SUM(AB167:AB167)</f>
        <v>37498.1</v>
      </c>
      <c r="AC166" s="51"/>
      <c r="AD166" s="51">
        <f>SUM(AD167:AD167)</f>
        <v>37498.1</v>
      </c>
      <c r="AE166" s="51"/>
      <c r="AF166" s="51">
        <f>SUM(AF167:AF167)</f>
        <v>37498.1</v>
      </c>
      <c r="AG166" s="35">
        <v>386.3</v>
      </c>
      <c r="AH166" s="35">
        <v>44202.200000000004</v>
      </c>
      <c r="AI166" s="35">
        <v>0</v>
      </c>
      <c r="AJ166" s="35">
        <v>43736.9</v>
      </c>
      <c r="AK166" s="35">
        <v>0</v>
      </c>
      <c r="AL166" s="35">
        <v>43736.9</v>
      </c>
    </row>
    <row r="167" spans="1:38" s="1" customFormat="1" ht="78" customHeight="1">
      <c r="A167" s="70"/>
      <c r="B167" s="68"/>
      <c r="C167" s="68"/>
      <c r="D167" s="68" t="s">
        <v>52</v>
      </c>
      <c r="E167" s="78" t="s">
        <v>245</v>
      </c>
      <c r="F167" s="53">
        <v>37498.1</v>
      </c>
      <c r="G167" s="53">
        <v>37498.1</v>
      </c>
      <c r="H167" s="53">
        <v>37498.1</v>
      </c>
      <c r="I167" s="51"/>
      <c r="J167" s="51">
        <f>F167+I167</f>
        <v>37498.1</v>
      </c>
      <c r="K167" s="51"/>
      <c r="L167" s="51">
        <f>G167+K167</f>
        <v>37498.1</v>
      </c>
      <c r="M167" s="51"/>
      <c r="N167" s="51">
        <f>H167+M167</f>
        <v>37498.1</v>
      </c>
      <c r="O167" s="51"/>
      <c r="P167" s="51">
        <f>J167+O167</f>
        <v>37498.1</v>
      </c>
      <c r="Q167" s="51"/>
      <c r="R167" s="51">
        <f>L167+Q167</f>
        <v>37498.1</v>
      </c>
      <c r="S167" s="51"/>
      <c r="T167" s="51">
        <f>N167+S167</f>
        <v>37498.1</v>
      </c>
      <c r="U167" s="51"/>
      <c r="V167" s="51">
        <f>P167+U167</f>
        <v>37498.1</v>
      </c>
      <c r="W167" s="51"/>
      <c r="X167" s="51">
        <f>R167+W167</f>
        <v>37498.1</v>
      </c>
      <c r="Y167" s="51"/>
      <c r="Z167" s="51">
        <f>T167+Y167</f>
        <v>37498.1</v>
      </c>
      <c r="AA167" s="51"/>
      <c r="AB167" s="51">
        <f>V167+AA167</f>
        <v>37498.1</v>
      </c>
      <c r="AC167" s="51"/>
      <c r="AD167" s="51">
        <f>X167+AC167</f>
        <v>37498.1</v>
      </c>
      <c r="AE167" s="51"/>
      <c r="AF167" s="51">
        <f>Z167+AE167</f>
        <v>37498.1</v>
      </c>
      <c r="AG167" s="35">
        <v>386.3</v>
      </c>
      <c r="AH167" s="35">
        <v>37884.4</v>
      </c>
      <c r="AI167" s="35">
        <v>0</v>
      </c>
      <c r="AJ167" s="35">
        <v>37498.1</v>
      </c>
      <c r="AK167" s="35">
        <v>0</v>
      </c>
      <c r="AL167" s="35">
        <v>37498.1</v>
      </c>
    </row>
    <row r="168" spans="1:38" s="3" customFormat="1" ht="38.25">
      <c r="A168" s="70"/>
      <c r="B168" s="68" t="s">
        <v>78</v>
      </c>
      <c r="C168" s="68"/>
      <c r="D168" s="68"/>
      <c r="E168" s="83" t="s">
        <v>72</v>
      </c>
      <c r="F168" s="53" t="e">
        <f>#REF!+F169</f>
        <v>#REF!</v>
      </c>
      <c r="G168" s="53" t="e">
        <f>#REF!+G169</f>
        <v>#REF!</v>
      </c>
      <c r="H168" s="53" t="e">
        <f>#REF!+H169</f>
        <v>#REF!</v>
      </c>
      <c r="I168" s="51" t="e">
        <f>#REF!+I169</f>
        <v>#REF!</v>
      </c>
      <c r="J168" s="51" t="e">
        <f>#REF!+J169</f>
        <v>#REF!</v>
      </c>
      <c r="K168" s="51" t="e">
        <f>#REF!+K169</f>
        <v>#REF!</v>
      </c>
      <c r="L168" s="51" t="e">
        <f>#REF!+L169</f>
        <v>#REF!</v>
      </c>
      <c r="M168" s="51" t="e">
        <f>#REF!+M169</f>
        <v>#REF!</v>
      </c>
      <c r="N168" s="51" t="e">
        <f>#REF!+N169</f>
        <v>#REF!</v>
      </c>
      <c r="O168" s="51" t="e">
        <f>#REF!+O169</f>
        <v>#REF!</v>
      </c>
      <c r="P168" s="51" t="e">
        <f>#REF!+P169</f>
        <v>#REF!</v>
      </c>
      <c r="Q168" s="51" t="e">
        <f>#REF!+Q169</f>
        <v>#REF!</v>
      </c>
      <c r="R168" s="51" t="e">
        <f>#REF!+R169</f>
        <v>#REF!</v>
      </c>
      <c r="S168" s="51" t="e">
        <f>#REF!+S169</f>
        <v>#REF!</v>
      </c>
      <c r="T168" s="51" t="e">
        <f>#REF!+T169</f>
        <v>#REF!</v>
      </c>
      <c r="U168" s="93" t="e">
        <f>#REF!+U169</f>
        <v>#REF!</v>
      </c>
      <c r="V168" s="51" t="e">
        <f>#REF!+V169</f>
        <v>#REF!</v>
      </c>
      <c r="W168" s="93" t="e">
        <f>#REF!+W169</f>
        <v>#REF!</v>
      </c>
      <c r="X168" s="51" t="e">
        <f>#REF!+X169</f>
        <v>#REF!</v>
      </c>
      <c r="Y168" s="93" t="e">
        <f>#REF!+Y169</f>
        <v>#REF!</v>
      </c>
      <c r="Z168" s="51" t="e">
        <f>#REF!+Z169</f>
        <v>#REF!</v>
      </c>
      <c r="AA168" s="93"/>
      <c r="AB168" s="51" t="e">
        <f>#REF!+AB169</f>
        <v>#REF!</v>
      </c>
      <c r="AC168" s="93"/>
      <c r="AD168" s="51" t="e">
        <f>#REF!+AD169</f>
        <v>#REF!</v>
      </c>
      <c r="AE168" s="93"/>
      <c r="AF168" s="51" t="e">
        <f>#REF!+AF169</f>
        <v>#REF!</v>
      </c>
      <c r="AG168" s="35">
        <v>492.2</v>
      </c>
      <c r="AH168" s="35">
        <v>11910.400000000001</v>
      </c>
      <c r="AI168" s="35">
        <v>492.2</v>
      </c>
      <c r="AJ168" s="35">
        <v>1411.8</v>
      </c>
      <c r="AK168" s="35">
        <v>492.2</v>
      </c>
      <c r="AL168" s="35">
        <v>1411.8</v>
      </c>
    </row>
    <row r="169" spans="1:38" s="5" customFormat="1" ht="25.5">
      <c r="A169" s="70"/>
      <c r="B169" s="68"/>
      <c r="C169" s="68" t="s">
        <v>34</v>
      </c>
      <c r="D169" s="71"/>
      <c r="E169" s="78" t="s">
        <v>304</v>
      </c>
      <c r="F169" s="53">
        <f aca="true" t="shared" si="70" ref="F169:T170">F170</f>
        <v>1046.8</v>
      </c>
      <c r="G169" s="53">
        <f t="shared" si="70"/>
        <v>1046.8</v>
      </c>
      <c r="H169" s="53">
        <f t="shared" si="70"/>
        <v>1046.8</v>
      </c>
      <c r="I169" s="51" t="e">
        <f t="shared" si="70"/>
        <v>#REF!</v>
      </c>
      <c r="J169" s="51" t="e">
        <f t="shared" si="70"/>
        <v>#REF!</v>
      </c>
      <c r="K169" s="51" t="e">
        <f t="shared" si="70"/>
        <v>#REF!</v>
      </c>
      <c r="L169" s="51" t="e">
        <f t="shared" si="70"/>
        <v>#REF!</v>
      </c>
      <c r="M169" s="51" t="e">
        <f t="shared" si="70"/>
        <v>#REF!</v>
      </c>
      <c r="N169" s="51" t="e">
        <f t="shared" si="70"/>
        <v>#REF!</v>
      </c>
      <c r="O169" s="51" t="e">
        <f t="shared" si="70"/>
        <v>#REF!</v>
      </c>
      <c r="P169" s="51" t="e">
        <f t="shared" si="70"/>
        <v>#REF!</v>
      </c>
      <c r="Q169" s="51" t="e">
        <f t="shared" si="70"/>
        <v>#REF!</v>
      </c>
      <c r="R169" s="51" t="e">
        <f t="shared" si="70"/>
        <v>#REF!</v>
      </c>
      <c r="S169" s="51" t="e">
        <f t="shared" si="70"/>
        <v>#REF!</v>
      </c>
      <c r="T169" s="51" t="e">
        <f t="shared" si="70"/>
        <v>#REF!</v>
      </c>
      <c r="U169" s="93" t="e">
        <f aca="true" t="shared" si="71" ref="U169:AF169">U170</f>
        <v>#REF!</v>
      </c>
      <c r="V169" s="51" t="e">
        <f t="shared" si="71"/>
        <v>#REF!</v>
      </c>
      <c r="W169" s="93" t="e">
        <f t="shared" si="71"/>
        <v>#REF!</v>
      </c>
      <c r="X169" s="51" t="e">
        <f t="shared" si="71"/>
        <v>#REF!</v>
      </c>
      <c r="Y169" s="93" t="e">
        <f t="shared" si="71"/>
        <v>#REF!</v>
      </c>
      <c r="Z169" s="51" t="e">
        <f t="shared" si="71"/>
        <v>#REF!</v>
      </c>
      <c r="AA169" s="93"/>
      <c r="AB169" s="51" t="e">
        <f t="shared" si="71"/>
        <v>#REF!</v>
      </c>
      <c r="AC169" s="93"/>
      <c r="AD169" s="51" t="e">
        <f t="shared" si="71"/>
        <v>#REF!</v>
      </c>
      <c r="AE169" s="93"/>
      <c r="AF169" s="51" t="e">
        <f t="shared" si="71"/>
        <v>#REF!</v>
      </c>
      <c r="AG169" s="35">
        <v>492.2</v>
      </c>
      <c r="AH169" s="35">
        <v>11514.2</v>
      </c>
      <c r="AI169" s="35">
        <v>492.2</v>
      </c>
      <c r="AJ169" s="35">
        <v>1015.5999999999999</v>
      </c>
      <c r="AK169" s="35">
        <v>492.2</v>
      </c>
      <c r="AL169" s="35">
        <v>1015.5999999999999</v>
      </c>
    </row>
    <row r="170" spans="1:38" s="5" customFormat="1" ht="38.25">
      <c r="A170" s="70"/>
      <c r="B170" s="68"/>
      <c r="C170" s="68" t="s">
        <v>176</v>
      </c>
      <c r="D170" s="71"/>
      <c r="E170" s="78" t="s">
        <v>177</v>
      </c>
      <c r="F170" s="53">
        <f t="shared" si="70"/>
        <v>1046.8</v>
      </c>
      <c r="G170" s="53">
        <f t="shared" si="70"/>
        <v>1046.8</v>
      </c>
      <c r="H170" s="53">
        <f t="shared" si="70"/>
        <v>1046.8</v>
      </c>
      <c r="I170" s="51" t="e">
        <f>I171+#REF!</f>
        <v>#REF!</v>
      </c>
      <c r="J170" s="51" t="e">
        <f>J171+#REF!</f>
        <v>#REF!</v>
      </c>
      <c r="K170" s="51" t="e">
        <f>K171+#REF!</f>
        <v>#REF!</v>
      </c>
      <c r="L170" s="51" t="e">
        <f>L171+#REF!</f>
        <v>#REF!</v>
      </c>
      <c r="M170" s="51" t="e">
        <f>M171+#REF!</f>
        <v>#REF!</v>
      </c>
      <c r="N170" s="51" t="e">
        <f>N171+#REF!</f>
        <v>#REF!</v>
      </c>
      <c r="O170" s="51" t="e">
        <f>O171+#REF!</f>
        <v>#REF!</v>
      </c>
      <c r="P170" s="51" t="e">
        <f>P171+#REF!</f>
        <v>#REF!</v>
      </c>
      <c r="Q170" s="51" t="e">
        <f>Q171+#REF!</f>
        <v>#REF!</v>
      </c>
      <c r="R170" s="51" t="e">
        <f>R171+#REF!</f>
        <v>#REF!</v>
      </c>
      <c r="S170" s="51" t="e">
        <f>S171+#REF!</f>
        <v>#REF!</v>
      </c>
      <c r="T170" s="51" t="e">
        <f>T171+#REF!</f>
        <v>#REF!</v>
      </c>
      <c r="U170" s="93" t="e">
        <f>U171+#REF!</f>
        <v>#REF!</v>
      </c>
      <c r="V170" s="51" t="e">
        <f>V171+#REF!</f>
        <v>#REF!</v>
      </c>
      <c r="W170" s="93" t="e">
        <f>W171+#REF!</f>
        <v>#REF!</v>
      </c>
      <c r="X170" s="51" t="e">
        <f>X171+#REF!</f>
        <v>#REF!</v>
      </c>
      <c r="Y170" s="93" t="e">
        <f>Y171+#REF!</f>
        <v>#REF!</v>
      </c>
      <c r="Z170" s="51" t="e">
        <f>Z171+#REF!</f>
        <v>#REF!</v>
      </c>
      <c r="AA170" s="93"/>
      <c r="AB170" s="51" t="e">
        <f>AB171+#REF!</f>
        <v>#REF!</v>
      </c>
      <c r="AC170" s="93"/>
      <c r="AD170" s="51" t="e">
        <f>AD171+#REF!</f>
        <v>#REF!</v>
      </c>
      <c r="AE170" s="93"/>
      <c r="AF170" s="51" t="e">
        <f>AF171+#REF!</f>
        <v>#REF!</v>
      </c>
      <c r="AG170" s="35">
        <v>492.2</v>
      </c>
      <c r="AH170" s="35">
        <v>11514.2</v>
      </c>
      <c r="AI170" s="35">
        <v>492.2</v>
      </c>
      <c r="AJ170" s="35">
        <v>1015.5999999999999</v>
      </c>
      <c r="AK170" s="35">
        <v>492.2</v>
      </c>
      <c r="AL170" s="35">
        <v>1015.5999999999999</v>
      </c>
    </row>
    <row r="171" spans="1:38" s="5" customFormat="1" ht="38.25">
      <c r="A171" s="70"/>
      <c r="B171" s="68"/>
      <c r="C171" s="68" t="s">
        <v>268</v>
      </c>
      <c r="D171" s="71"/>
      <c r="E171" s="78" t="s">
        <v>269</v>
      </c>
      <c r="F171" s="53">
        <f aca="true" t="shared" si="72" ref="F171:W172">F172</f>
        <v>1046.8</v>
      </c>
      <c r="G171" s="53">
        <f t="shared" si="72"/>
        <v>1046.8</v>
      </c>
      <c r="H171" s="53">
        <f t="shared" si="72"/>
        <v>1046.8</v>
      </c>
      <c r="I171" s="51"/>
      <c r="J171" s="51">
        <f t="shared" si="72"/>
        <v>1046.8</v>
      </c>
      <c r="K171" s="51"/>
      <c r="L171" s="51">
        <f t="shared" si="72"/>
        <v>1046.8</v>
      </c>
      <c r="M171" s="51"/>
      <c r="N171" s="51">
        <f t="shared" si="72"/>
        <v>1046.8</v>
      </c>
      <c r="O171" s="51"/>
      <c r="P171" s="51">
        <f t="shared" si="72"/>
        <v>1046.8</v>
      </c>
      <c r="Q171" s="51"/>
      <c r="R171" s="51">
        <f t="shared" si="72"/>
        <v>1046.8</v>
      </c>
      <c r="S171" s="51"/>
      <c r="T171" s="51">
        <f t="shared" si="72"/>
        <v>1046.8</v>
      </c>
      <c r="U171" s="93">
        <f t="shared" si="72"/>
        <v>-523.4</v>
      </c>
      <c r="V171" s="51">
        <f t="shared" si="72"/>
        <v>523.4</v>
      </c>
      <c r="W171" s="93">
        <f t="shared" si="72"/>
        <v>-523.4</v>
      </c>
      <c r="X171" s="51">
        <f>X172</f>
        <v>523.4</v>
      </c>
      <c r="Y171" s="93">
        <f>Y172</f>
        <v>-523.4</v>
      </c>
      <c r="Z171" s="51">
        <f>Z172</f>
        <v>523.4</v>
      </c>
      <c r="AA171" s="93"/>
      <c r="AB171" s="51">
        <f>AB172</f>
        <v>523.4</v>
      </c>
      <c r="AC171" s="93"/>
      <c r="AD171" s="51">
        <f>AD172</f>
        <v>523.4</v>
      </c>
      <c r="AE171" s="93"/>
      <c r="AF171" s="51">
        <f>AF172</f>
        <v>523.4</v>
      </c>
      <c r="AG171" s="35">
        <v>492.2</v>
      </c>
      <c r="AH171" s="35">
        <v>1015.5999999999999</v>
      </c>
      <c r="AI171" s="35">
        <v>492.2</v>
      </c>
      <c r="AJ171" s="35">
        <v>1015.5999999999999</v>
      </c>
      <c r="AK171" s="35">
        <v>492.2</v>
      </c>
      <c r="AL171" s="35">
        <v>1015.5999999999999</v>
      </c>
    </row>
    <row r="172" spans="1:38" s="5" customFormat="1" ht="38.25">
      <c r="A172" s="70"/>
      <c r="B172" s="68"/>
      <c r="C172" s="68" t="s">
        <v>281</v>
      </c>
      <c r="D172" s="71"/>
      <c r="E172" s="78" t="s">
        <v>314</v>
      </c>
      <c r="F172" s="53">
        <f>F173</f>
        <v>1046.8</v>
      </c>
      <c r="G172" s="53">
        <f t="shared" si="72"/>
        <v>1046.8</v>
      </c>
      <c r="H172" s="53">
        <f t="shared" si="72"/>
        <v>1046.8</v>
      </c>
      <c r="I172" s="51"/>
      <c r="J172" s="51">
        <f t="shared" si="72"/>
        <v>1046.8</v>
      </c>
      <c r="K172" s="51"/>
      <c r="L172" s="51">
        <f t="shared" si="72"/>
        <v>1046.8</v>
      </c>
      <c r="M172" s="51"/>
      <c r="N172" s="51">
        <f t="shared" si="72"/>
        <v>1046.8</v>
      </c>
      <c r="O172" s="51"/>
      <c r="P172" s="51">
        <f t="shared" si="72"/>
        <v>1046.8</v>
      </c>
      <c r="Q172" s="51"/>
      <c r="R172" s="51">
        <f t="shared" si="72"/>
        <v>1046.8</v>
      </c>
      <c r="S172" s="51"/>
      <c r="T172" s="51">
        <f t="shared" si="72"/>
        <v>1046.8</v>
      </c>
      <c r="U172" s="93">
        <f aca="true" t="shared" si="73" ref="U172:AF172">U173</f>
        <v>-523.4</v>
      </c>
      <c r="V172" s="51">
        <f t="shared" si="73"/>
        <v>523.4</v>
      </c>
      <c r="W172" s="93">
        <f t="shared" si="73"/>
        <v>-523.4</v>
      </c>
      <c r="X172" s="51">
        <f t="shared" si="73"/>
        <v>523.4</v>
      </c>
      <c r="Y172" s="93">
        <f t="shared" si="73"/>
        <v>-523.4</v>
      </c>
      <c r="Z172" s="51">
        <f t="shared" si="73"/>
        <v>523.4</v>
      </c>
      <c r="AA172" s="93"/>
      <c r="AB172" s="51">
        <f t="shared" si="73"/>
        <v>523.4</v>
      </c>
      <c r="AC172" s="93"/>
      <c r="AD172" s="51">
        <f t="shared" si="73"/>
        <v>523.4</v>
      </c>
      <c r="AE172" s="93"/>
      <c r="AF172" s="51">
        <f t="shared" si="73"/>
        <v>523.4</v>
      </c>
      <c r="AG172" s="35">
        <v>492.2</v>
      </c>
      <c r="AH172" s="35">
        <v>1015.5999999999999</v>
      </c>
      <c r="AI172" s="35">
        <v>492.2</v>
      </c>
      <c r="AJ172" s="35">
        <v>1015.5999999999999</v>
      </c>
      <c r="AK172" s="35">
        <v>492.2</v>
      </c>
      <c r="AL172" s="35">
        <v>1015.5999999999999</v>
      </c>
    </row>
    <row r="173" spans="1:38" s="5" customFormat="1" ht="38.25">
      <c r="A173" s="70"/>
      <c r="B173" s="68"/>
      <c r="C173" s="68"/>
      <c r="D173" s="71" t="s">
        <v>58</v>
      </c>
      <c r="E173" s="78" t="s">
        <v>59</v>
      </c>
      <c r="F173" s="53">
        <f>523.4+523.4</f>
        <v>1046.8</v>
      </c>
      <c r="G173" s="53">
        <f>523.4+523.4</f>
        <v>1046.8</v>
      </c>
      <c r="H173" s="53">
        <f>523.4+523.4</f>
        <v>1046.8</v>
      </c>
      <c r="I173" s="51"/>
      <c r="J173" s="51">
        <f>F173+I173</f>
        <v>1046.8</v>
      </c>
      <c r="K173" s="51"/>
      <c r="L173" s="51">
        <f>G173+K173</f>
        <v>1046.8</v>
      </c>
      <c r="M173" s="51"/>
      <c r="N173" s="51">
        <f>H173+M173</f>
        <v>1046.8</v>
      </c>
      <c r="O173" s="51"/>
      <c r="P173" s="51">
        <f>J173+O173</f>
        <v>1046.8</v>
      </c>
      <c r="Q173" s="51"/>
      <c r="R173" s="51">
        <f>L173+Q173</f>
        <v>1046.8</v>
      </c>
      <c r="S173" s="51"/>
      <c r="T173" s="51">
        <f>N173+S173</f>
        <v>1046.8</v>
      </c>
      <c r="U173" s="93">
        <v>-523.4</v>
      </c>
      <c r="V173" s="51">
        <f>P173+U173</f>
        <v>523.4</v>
      </c>
      <c r="W173" s="93">
        <v>-523.4</v>
      </c>
      <c r="X173" s="51">
        <f>R173+W173</f>
        <v>523.4</v>
      </c>
      <c r="Y173" s="93">
        <v>-523.4</v>
      </c>
      <c r="Z173" s="51">
        <f>T173+Y173</f>
        <v>523.4</v>
      </c>
      <c r="AA173" s="93"/>
      <c r="AB173" s="51">
        <f>V173+AA173</f>
        <v>523.4</v>
      </c>
      <c r="AC173" s="93"/>
      <c r="AD173" s="51">
        <f>X173+AC173</f>
        <v>523.4</v>
      </c>
      <c r="AE173" s="93"/>
      <c r="AF173" s="51">
        <f>Z173+AE173</f>
        <v>523.4</v>
      </c>
      <c r="AG173" s="79">
        <v>492.2</v>
      </c>
      <c r="AH173" s="35">
        <v>1015.5999999999999</v>
      </c>
      <c r="AI173" s="79">
        <v>492.2</v>
      </c>
      <c r="AJ173" s="35">
        <v>1015.5999999999999</v>
      </c>
      <c r="AK173" s="79">
        <v>492.2</v>
      </c>
      <c r="AL173" s="35">
        <v>1015.5999999999999</v>
      </c>
    </row>
    <row r="174" spans="1:38" s="6" customFormat="1" ht="15">
      <c r="A174" s="70"/>
      <c r="B174" s="68" t="s">
        <v>113</v>
      </c>
      <c r="C174" s="68"/>
      <c r="D174" s="106"/>
      <c r="E174" s="111" t="s">
        <v>114</v>
      </c>
      <c r="F174" s="53" t="e">
        <f>#REF!+F175+#REF!+#REF!+F181</f>
        <v>#REF!</v>
      </c>
      <c r="G174" s="53" t="e">
        <f>#REF!+G175+#REF!+#REF!+G181</f>
        <v>#REF!</v>
      </c>
      <c r="H174" s="53" t="e">
        <f>#REF!+H175+#REF!+#REF!+H181</f>
        <v>#REF!</v>
      </c>
      <c r="I174" s="51" t="e">
        <f>#REF!+I175+#REF!+#REF!+I181</f>
        <v>#REF!</v>
      </c>
      <c r="J174" s="51" t="e">
        <f>#REF!+J175+#REF!+#REF!+J181</f>
        <v>#REF!</v>
      </c>
      <c r="K174" s="51" t="e">
        <f>#REF!+K175+#REF!+#REF!+K181</f>
        <v>#REF!</v>
      </c>
      <c r="L174" s="51" t="e">
        <f>#REF!+L175+#REF!+#REF!+L181</f>
        <v>#REF!</v>
      </c>
      <c r="M174" s="51" t="e">
        <f>#REF!+M175+#REF!+#REF!+M181</f>
        <v>#REF!</v>
      </c>
      <c r="N174" s="51" t="e">
        <f>#REF!+N175+#REF!+#REF!+N181</f>
        <v>#REF!</v>
      </c>
      <c r="O174" s="51" t="e">
        <f>#REF!+O175+#REF!+#REF!+O181</f>
        <v>#REF!</v>
      </c>
      <c r="P174" s="51" t="e">
        <f>#REF!+P175+#REF!+#REF!+P181</f>
        <v>#REF!</v>
      </c>
      <c r="Q174" s="51" t="e">
        <f>#REF!+Q175+#REF!+#REF!+Q181</f>
        <v>#REF!</v>
      </c>
      <c r="R174" s="51" t="e">
        <f>#REF!+R175+#REF!+#REF!+R181</f>
        <v>#REF!</v>
      </c>
      <c r="S174" s="51" t="e">
        <f>#REF!+S175+#REF!+#REF!+S181</f>
        <v>#REF!</v>
      </c>
      <c r="T174" s="51" t="e">
        <f>#REF!+T175+#REF!+#REF!+T181</f>
        <v>#REF!</v>
      </c>
      <c r="U174" s="51"/>
      <c r="V174" s="51" t="e">
        <f>#REF!+V175+#REF!+#REF!+V181</f>
        <v>#REF!</v>
      </c>
      <c r="W174" s="51"/>
      <c r="X174" s="51" t="e">
        <f>#REF!+X175+#REF!+#REF!+X181</f>
        <v>#REF!</v>
      </c>
      <c r="Y174" s="51"/>
      <c r="Z174" s="51" t="e">
        <f>#REF!+Z175+#REF!+#REF!+Z181</f>
        <v>#REF!</v>
      </c>
      <c r="AA174" s="51"/>
      <c r="AB174" s="51" t="e">
        <f>#REF!+AB175+#REF!+#REF!+AB181</f>
        <v>#REF!</v>
      </c>
      <c r="AC174" s="51"/>
      <c r="AD174" s="51" t="e">
        <f>#REF!+AD175+#REF!+#REF!+AD181</f>
        <v>#REF!</v>
      </c>
      <c r="AE174" s="51"/>
      <c r="AF174" s="51" t="e">
        <f>#REF!+AF175+#REF!+#REF!+AF181</f>
        <v>#REF!</v>
      </c>
      <c r="AG174" s="79">
        <v>-12900.1</v>
      </c>
      <c r="AH174" s="79">
        <v>335479.8</v>
      </c>
      <c r="AI174" s="35">
        <v>2050.5</v>
      </c>
      <c r="AJ174" s="35">
        <v>154462.4</v>
      </c>
      <c r="AK174" s="35">
        <v>0</v>
      </c>
      <c r="AL174" s="35">
        <v>150791.6</v>
      </c>
    </row>
    <row r="175" spans="1:38" s="6" customFormat="1" ht="15">
      <c r="A175" s="70"/>
      <c r="B175" s="68" t="s">
        <v>66</v>
      </c>
      <c r="C175" s="68"/>
      <c r="D175" s="68"/>
      <c r="E175" s="103" t="s">
        <v>67</v>
      </c>
      <c r="F175" s="53" t="e">
        <f>#REF!+F176</f>
        <v>#REF!</v>
      </c>
      <c r="G175" s="53" t="e">
        <f>#REF!+G176</f>
        <v>#REF!</v>
      </c>
      <c r="H175" s="53" t="e">
        <f>#REF!+H176</f>
        <v>#REF!</v>
      </c>
      <c r="I175" s="51"/>
      <c r="J175" s="51" t="e">
        <f>#REF!+J176</f>
        <v>#REF!</v>
      </c>
      <c r="K175" s="51"/>
      <c r="L175" s="51" t="e">
        <f>#REF!+L176</f>
        <v>#REF!</v>
      </c>
      <c r="M175" s="51"/>
      <c r="N175" s="51" t="e">
        <f>#REF!+N176</f>
        <v>#REF!</v>
      </c>
      <c r="O175" s="51"/>
      <c r="P175" s="51" t="e">
        <f>#REF!+P176</f>
        <v>#REF!</v>
      </c>
      <c r="Q175" s="51"/>
      <c r="R175" s="51" t="e">
        <f>#REF!+R176</f>
        <v>#REF!</v>
      </c>
      <c r="S175" s="51"/>
      <c r="T175" s="51" t="e">
        <f>#REF!+T176</f>
        <v>#REF!</v>
      </c>
      <c r="U175" s="51"/>
      <c r="V175" s="51" t="e">
        <f>#REF!+V176</f>
        <v>#REF!</v>
      </c>
      <c r="W175" s="51"/>
      <c r="X175" s="51" t="e">
        <f>#REF!+X176</f>
        <v>#REF!</v>
      </c>
      <c r="Y175" s="51"/>
      <c r="Z175" s="51" t="e">
        <f>#REF!+Z176</f>
        <v>#REF!</v>
      </c>
      <c r="AA175" s="51"/>
      <c r="AB175" s="51" t="e">
        <f>#REF!+AB176</f>
        <v>#REF!</v>
      </c>
      <c r="AC175" s="51"/>
      <c r="AD175" s="51" t="e">
        <f>#REF!+AD176</f>
        <v>#REF!</v>
      </c>
      <c r="AE175" s="51"/>
      <c r="AF175" s="51" t="e">
        <f>#REF!+AF176</f>
        <v>#REF!</v>
      </c>
      <c r="AG175" s="79">
        <v>-10640</v>
      </c>
      <c r="AH175" s="35">
        <v>130543.6</v>
      </c>
      <c r="AI175" s="35">
        <v>0</v>
      </c>
      <c r="AJ175" s="35">
        <v>145110.30000000002</v>
      </c>
      <c r="AK175" s="35">
        <v>0</v>
      </c>
      <c r="AL175" s="35">
        <v>144877.7</v>
      </c>
    </row>
    <row r="176" spans="1:38" s="6" customFormat="1" ht="25.5">
      <c r="A176" s="70"/>
      <c r="B176" s="68"/>
      <c r="C176" s="77" t="s">
        <v>197</v>
      </c>
      <c r="D176" s="77"/>
      <c r="E176" s="111" t="s">
        <v>225</v>
      </c>
      <c r="F176" s="53">
        <f aca="true" t="shared" si="74" ref="F176:H178">F177</f>
        <v>124338.6</v>
      </c>
      <c r="G176" s="53">
        <f t="shared" si="74"/>
        <v>145075.1</v>
      </c>
      <c r="H176" s="53">
        <f t="shared" si="74"/>
        <v>144842.5</v>
      </c>
      <c r="I176" s="51"/>
      <c r="J176" s="51">
        <f>J177</f>
        <v>124338.6</v>
      </c>
      <c r="K176" s="51"/>
      <c r="L176" s="51">
        <f>L177</f>
        <v>145075.1</v>
      </c>
      <c r="M176" s="51"/>
      <c r="N176" s="51">
        <f>N177</f>
        <v>144842.5</v>
      </c>
      <c r="O176" s="51"/>
      <c r="P176" s="51">
        <f>P177</f>
        <v>124338.6</v>
      </c>
      <c r="Q176" s="51"/>
      <c r="R176" s="51">
        <f>R177</f>
        <v>145075.1</v>
      </c>
      <c r="S176" s="51"/>
      <c r="T176" s="51">
        <f>T177</f>
        <v>144842.5</v>
      </c>
      <c r="U176" s="51"/>
      <c r="V176" s="51">
        <f>V177</f>
        <v>124338.6</v>
      </c>
      <c r="W176" s="51"/>
      <c r="X176" s="51">
        <f>X177</f>
        <v>145075.1</v>
      </c>
      <c r="Y176" s="51"/>
      <c r="Z176" s="51">
        <f aca="true" t="shared" si="75" ref="V176:Z178">Z177</f>
        <v>144842.5</v>
      </c>
      <c r="AA176" s="51"/>
      <c r="AB176" s="51">
        <f>AB177</f>
        <v>124338.6</v>
      </c>
      <c r="AC176" s="51"/>
      <c r="AD176" s="51">
        <f>AD177</f>
        <v>145075.1</v>
      </c>
      <c r="AE176" s="51"/>
      <c r="AF176" s="51">
        <f>AF177</f>
        <v>144842.5</v>
      </c>
      <c r="AG176" s="79">
        <v>-10640</v>
      </c>
      <c r="AH176" s="35">
        <v>130508.40000000001</v>
      </c>
      <c r="AI176" s="35">
        <v>0</v>
      </c>
      <c r="AJ176" s="35">
        <v>145075.1</v>
      </c>
      <c r="AK176" s="35">
        <v>0</v>
      </c>
      <c r="AL176" s="35">
        <v>144842.5</v>
      </c>
    </row>
    <row r="177" spans="1:38" s="2" customFormat="1" ht="15">
      <c r="A177" s="70"/>
      <c r="B177" s="68"/>
      <c r="C177" s="77" t="s">
        <v>37</v>
      </c>
      <c r="D177" s="77"/>
      <c r="E177" s="111" t="s">
        <v>226</v>
      </c>
      <c r="F177" s="53">
        <f t="shared" si="74"/>
        <v>124338.6</v>
      </c>
      <c r="G177" s="53">
        <f t="shared" si="74"/>
        <v>145075.1</v>
      </c>
      <c r="H177" s="53">
        <f t="shared" si="74"/>
        <v>144842.5</v>
      </c>
      <c r="I177" s="51"/>
      <c r="J177" s="51">
        <f>J178</f>
        <v>124338.6</v>
      </c>
      <c r="K177" s="51"/>
      <c r="L177" s="51">
        <f>L178</f>
        <v>145075.1</v>
      </c>
      <c r="M177" s="51"/>
      <c r="N177" s="51">
        <f>N178</f>
        <v>144842.5</v>
      </c>
      <c r="O177" s="51"/>
      <c r="P177" s="51">
        <f>P178</f>
        <v>124338.6</v>
      </c>
      <c r="Q177" s="51"/>
      <c r="R177" s="51">
        <f>R178</f>
        <v>145075.1</v>
      </c>
      <c r="S177" s="51"/>
      <c r="T177" s="51">
        <f>T178</f>
        <v>144842.5</v>
      </c>
      <c r="U177" s="51"/>
      <c r="V177" s="51">
        <f t="shared" si="75"/>
        <v>124338.6</v>
      </c>
      <c r="W177" s="51"/>
      <c r="X177" s="51">
        <f t="shared" si="75"/>
        <v>145075.1</v>
      </c>
      <c r="Y177" s="51"/>
      <c r="Z177" s="51">
        <f t="shared" si="75"/>
        <v>144842.5</v>
      </c>
      <c r="AA177" s="51"/>
      <c r="AB177" s="51">
        <f>AB178</f>
        <v>124338.6</v>
      </c>
      <c r="AC177" s="51"/>
      <c r="AD177" s="51">
        <f>AD178</f>
        <v>145075.1</v>
      </c>
      <c r="AE177" s="51"/>
      <c r="AF177" s="51">
        <f>AF178</f>
        <v>144842.5</v>
      </c>
      <c r="AG177" s="79">
        <v>-10640</v>
      </c>
      <c r="AH177" s="35">
        <v>130508.40000000001</v>
      </c>
      <c r="AI177" s="35">
        <v>0</v>
      </c>
      <c r="AJ177" s="35">
        <v>145075.1</v>
      </c>
      <c r="AK177" s="35">
        <v>0</v>
      </c>
      <c r="AL177" s="35">
        <v>144842.5</v>
      </c>
    </row>
    <row r="178" spans="1:38" s="2" customFormat="1" ht="25.5">
      <c r="A178" s="70"/>
      <c r="B178" s="68"/>
      <c r="C178" s="91" t="s">
        <v>38</v>
      </c>
      <c r="D178" s="91"/>
      <c r="E178" s="75" t="s">
        <v>201</v>
      </c>
      <c r="F178" s="31">
        <f t="shared" si="74"/>
        <v>124338.6</v>
      </c>
      <c r="G178" s="31">
        <f t="shared" si="74"/>
        <v>145075.1</v>
      </c>
      <c r="H178" s="31">
        <f t="shared" si="74"/>
        <v>144842.5</v>
      </c>
      <c r="I178" s="51"/>
      <c r="J178" s="51">
        <f>J179</f>
        <v>124338.6</v>
      </c>
      <c r="K178" s="51"/>
      <c r="L178" s="51">
        <f>L179</f>
        <v>145075.1</v>
      </c>
      <c r="M178" s="51"/>
      <c r="N178" s="51">
        <f>N179</f>
        <v>144842.5</v>
      </c>
      <c r="O178" s="51"/>
      <c r="P178" s="51">
        <f>P179</f>
        <v>124338.6</v>
      </c>
      <c r="Q178" s="51"/>
      <c r="R178" s="51">
        <f>R179</f>
        <v>145075.1</v>
      </c>
      <c r="S178" s="51"/>
      <c r="T178" s="51">
        <f>T179</f>
        <v>144842.5</v>
      </c>
      <c r="U178" s="51"/>
      <c r="V178" s="51">
        <f t="shared" si="75"/>
        <v>124338.6</v>
      </c>
      <c r="W178" s="51"/>
      <c r="X178" s="51">
        <f t="shared" si="75"/>
        <v>145075.1</v>
      </c>
      <c r="Y178" s="51"/>
      <c r="Z178" s="51">
        <f t="shared" si="75"/>
        <v>144842.5</v>
      </c>
      <c r="AA178" s="51"/>
      <c r="AB178" s="51">
        <f>AB179</f>
        <v>124338.6</v>
      </c>
      <c r="AC178" s="51"/>
      <c r="AD178" s="51">
        <f>AD179</f>
        <v>145075.1</v>
      </c>
      <c r="AE178" s="51"/>
      <c r="AF178" s="35">
        <f>AF179</f>
        <v>144842.5</v>
      </c>
      <c r="AG178" s="79">
        <v>-10640</v>
      </c>
      <c r="AH178" s="35">
        <v>130508.40000000001</v>
      </c>
      <c r="AI178" s="35">
        <v>0</v>
      </c>
      <c r="AJ178" s="35">
        <v>145075.1</v>
      </c>
      <c r="AK178" s="35">
        <v>0</v>
      </c>
      <c r="AL178" s="35">
        <v>144842.5</v>
      </c>
    </row>
    <row r="179" spans="1:38" s="2" customFormat="1" ht="25.5">
      <c r="A179" s="70"/>
      <c r="B179" s="68"/>
      <c r="C179" s="77" t="s">
        <v>148</v>
      </c>
      <c r="D179" s="77"/>
      <c r="E179" s="111" t="s">
        <v>141</v>
      </c>
      <c r="F179" s="53">
        <f>SUM(F180:F180)</f>
        <v>124338.6</v>
      </c>
      <c r="G179" s="53">
        <f>SUM(G180:G180)</f>
        <v>145075.1</v>
      </c>
      <c r="H179" s="53">
        <f>SUM(H180:H180)</f>
        <v>144842.5</v>
      </c>
      <c r="I179" s="51"/>
      <c r="J179" s="51">
        <f>SUM(J180:J180)</f>
        <v>124338.6</v>
      </c>
      <c r="K179" s="51"/>
      <c r="L179" s="51">
        <f>SUM(L180:L180)</f>
        <v>145075.1</v>
      </c>
      <c r="M179" s="51"/>
      <c r="N179" s="51">
        <f>SUM(N180:N180)</f>
        <v>144842.5</v>
      </c>
      <c r="O179" s="51"/>
      <c r="P179" s="51">
        <f>SUM(P180:P180)</f>
        <v>124338.6</v>
      </c>
      <c r="Q179" s="51"/>
      <c r="R179" s="51">
        <f>SUM(R180:R180)</f>
        <v>145075.1</v>
      </c>
      <c r="S179" s="51"/>
      <c r="T179" s="51">
        <f>SUM(T180:T180)</f>
        <v>144842.5</v>
      </c>
      <c r="U179" s="51"/>
      <c r="V179" s="51">
        <f>SUM(V180:V180)</f>
        <v>124338.6</v>
      </c>
      <c r="W179" s="51"/>
      <c r="X179" s="51">
        <f>SUM(X180:X180)</f>
        <v>145075.1</v>
      </c>
      <c r="Y179" s="51"/>
      <c r="Z179" s="51">
        <f>SUM(Z180:Z180)</f>
        <v>144842.5</v>
      </c>
      <c r="AA179" s="51"/>
      <c r="AB179" s="51">
        <f>SUM(AB180:AB180)</f>
        <v>124338.6</v>
      </c>
      <c r="AC179" s="51"/>
      <c r="AD179" s="51">
        <f>SUM(AD180:AD180)</f>
        <v>145075.1</v>
      </c>
      <c r="AE179" s="51"/>
      <c r="AF179" s="51">
        <f>SUM(AF180:AF180)</f>
        <v>144842.5</v>
      </c>
      <c r="AG179" s="79">
        <v>-10640</v>
      </c>
      <c r="AH179" s="35">
        <v>130508.40000000001</v>
      </c>
      <c r="AI179" s="35">
        <v>0</v>
      </c>
      <c r="AJ179" s="35">
        <v>145075.1</v>
      </c>
      <c r="AK179" s="35">
        <v>0</v>
      </c>
      <c r="AL179" s="35">
        <v>144842.5</v>
      </c>
    </row>
    <row r="180" spans="1:38" s="2" customFormat="1" ht="38.25">
      <c r="A180" s="70"/>
      <c r="B180" s="68"/>
      <c r="C180" s="77"/>
      <c r="D180" s="77" t="s">
        <v>53</v>
      </c>
      <c r="E180" s="111" t="s">
        <v>171</v>
      </c>
      <c r="F180" s="53">
        <v>124338.6</v>
      </c>
      <c r="G180" s="53">
        <v>145075.1</v>
      </c>
      <c r="H180" s="53">
        <v>144842.5</v>
      </c>
      <c r="I180" s="51"/>
      <c r="J180" s="51">
        <f>F180+I180</f>
        <v>124338.6</v>
      </c>
      <c r="K180" s="51"/>
      <c r="L180" s="51">
        <f>G180+K180</f>
        <v>145075.1</v>
      </c>
      <c r="M180" s="51"/>
      <c r="N180" s="51">
        <f>H180+M180</f>
        <v>144842.5</v>
      </c>
      <c r="O180" s="51"/>
      <c r="P180" s="51">
        <f>J180+O180</f>
        <v>124338.6</v>
      </c>
      <c r="Q180" s="51"/>
      <c r="R180" s="51">
        <f>L180+Q180</f>
        <v>145075.1</v>
      </c>
      <c r="S180" s="51"/>
      <c r="T180" s="51">
        <f>N180+S180</f>
        <v>144842.5</v>
      </c>
      <c r="U180" s="51"/>
      <c r="V180" s="51">
        <f>P180+U180</f>
        <v>124338.6</v>
      </c>
      <c r="W180" s="51"/>
      <c r="X180" s="51">
        <f>R180+W180</f>
        <v>145075.1</v>
      </c>
      <c r="Y180" s="51"/>
      <c r="Z180" s="51">
        <f>T180+Y180</f>
        <v>144842.5</v>
      </c>
      <c r="AA180" s="51"/>
      <c r="AB180" s="51">
        <f>V180+AA180</f>
        <v>124338.6</v>
      </c>
      <c r="AC180" s="51"/>
      <c r="AD180" s="51">
        <f>X180+AC180</f>
        <v>145075.1</v>
      </c>
      <c r="AE180" s="51"/>
      <c r="AF180" s="51">
        <f>Z180+AE180</f>
        <v>144842.5</v>
      </c>
      <c r="AG180" s="79">
        <v>-10640</v>
      </c>
      <c r="AH180" s="35">
        <v>113698.6</v>
      </c>
      <c r="AI180" s="35">
        <v>0</v>
      </c>
      <c r="AJ180" s="35">
        <v>145075.1</v>
      </c>
      <c r="AK180" s="35">
        <v>0</v>
      </c>
      <c r="AL180" s="35">
        <v>144842.5</v>
      </c>
    </row>
    <row r="181" spans="1:38" s="6" customFormat="1" ht="15">
      <c r="A181" s="70"/>
      <c r="B181" s="68" t="s">
        <v>229</v>
      </c>
      <c r="C181" s="68"/>
      <c r="D181" s="85"/>
      <c r="E181" s="78" t="s">
        <v>230</v>
      </c>
      <c r="F181" s="53" t="e">
        <f>F182</f>
        <v>#REF!</v>
      </c>
      <c r="G181" s="53" t="e">
        <f aca="true" t="shared" si="76" ref="G181:V183">G182</f>
        <v>#REF!</v>
      </c>
      <c r="H181" s="53" t="e">
        <f t="shared" si="76"/>
        <v>#REF!</v>
      </c>
      <c r="I181" s="51" t="e">
        <f t="shared" si="76"/>
        <v>#REF!</v>
      </c>
      <c r="J181" s="51" t="e">
        <f t="shared" si="76"/>
        <v>#REF!</v>
      </c>
      <c r="K181" s="51" t="e">
        <f t="shared" si="76"/>
        <v>#REF!</v>
      </c>
      <c r="L181" s="51" t="e">
        <f t="shared" si="76"/>
        <v>#REF!</v>
      </c>
      <c r="M181" s="51" t="e">
        <f t="shared" si="76"/>
        <v>#REF!</v>
      </c>
      <c r="N181" s="51" t="e">
        <f t="shared" si="76"/>
        <v>#REF!</v>
      </c>
      <c r="O181" s="51" t="e">
        <f t="shared" si="76"/>
        <v>#REF!</v>
      </c>
      <c r="P181" s="51" t="e">
        <f t="shared" si="76"/>
        <v>#REF!</v>
      </c>
      <c r="Q181" s="51" t="e">
        <f t="shared" si="76"/>
        <v>#REF!</v>
      </c>
      <c r="R181" s="51" t="e">
        <f t="shared" si="76"/>
        <v>#REF!</v>
      </c>
      <c r="S181" s="51" t="e">
        <f t="shared" si="76"/>
        <v>#REF!</v>
      </c>
      <c r="T181" s="51" t="e">
        <f t="shared" si="76"/>
        <v>#REF!</v>
      </c>
      <c r="U181" s="51"/>
      <c r="V181" s="51" t="e">
        <f t="shared" si="76"/>
        <v>#REF!</v>
      </c>
      <c r="W181" s="51"/>
      <c r="X181" s="51" t="e">
        <f aca="true" t="shared" si="77" ref="X181:Z183">X182</f>
        <v>#REF!</v>
      </c>
      <c r="Y181" s="51"/>
      <c r="Z181" s="51" t="e">
        <f t="shared" si="77"/>
        <v>#REF!</v>
      </c>
      <c r="AA181" s="51"/>
      <c r="AB181" s="51" t="e">
        <f>AB182</f>
        <v>#REF!</v>
      </c>
      <c r="AC181" s="51"/>
      <c r="AD181" s="51" t="e">
        <f aca="true" t="shared" si="78" ref="AD181:AF183">AD182</f>
        <v>#REF!</v>
      </c>
      <c r="AE181" s="51"/>
      <c r="AF181" s="51" t="e">
        <f t="shared" si="78"/>
        <v>#REF!</v>
      </c>
      <c r="AG181" s="79">
        <v>-2260.1</v>
      </c>
      <c r="AH181" s="35">
        <v>160500</v>
      </c>
      <c r="AI181" s="35">
        <v>2050.5</v>
      </c>
      <c r="AJ181" s="35">
        <v>2050.5</v>
      </c>
      <c r="AK181" s="35">
        <v>0</v>
      </c>
      <c r="AL181" s="35">
        <v>0</v>
      </c>
    </row>
    <row r="182" spans="1:38" s="6" customFormat="1" ht="25.5">
      <c r="A182" s="70"/>
      <c r="B182" s="68"/>
      <c r="C182" s="68" t="s">
        <v>202</v>
      </c>
      <c r="D182" s="85"/>
      <c r="E182" s="78" t="s">
        <v>279</v>
      </c>
      <c r="F182" s="53" t="e">
        <f>F183</f>
        <v>#REF!</v>
      </c>
      <c r="G182" s="53" t="e">
        <f t="shared" si="76"/>
        <v>#REF!</v>
      </c>
      <c r="H182" s="53" t="e">
        <f t="shared" si="76"/>
        <v>#REF!</v>
      </c>
      <c r="I182" s="51" t="e">
        <f t="shared" si="76"/>
        <v>#REF!</v>
      </c>
      <c r="J182" s="51" t="e">
        <f t="shared" si="76"/>
        <v>#REF!</v>
      </c>
      <c r="K182" s="51" t="e">
        <f t="shared" si="76"/>
        <v>#REF!</v>
      </c>
      <c r="L182" s="51" t="e">
        <f t="shared" si="76"/>
        <v>#REF!</v>
      </c>
      <c r="M182" s="51" t="e">
        <f t="shared" si="76"/>
        <v>#REF!</v>
      </c>
      <c r="N182" s="51" t="e">
        <f t="shared" si="76"/>
        <v>#REF!</v>
      </c>
      <c r="O182" s="51" t="e">
        <f>O183</f>
        <v>#REF!</v>
      </c>
      <c r="P182" s="51" t="e">
        <f>P183</f>
        <v>#REF!</v>
      </c>
      <c r="Q182" s="51" t="e">
        <f t="shared" si="76"/>
        <v>#REF!</v>
      </c>
      <c r="R182" s="51" t="e">
        <f t="shared" si="76"/>
        <v>#REF!</v>
      </c>
      <c r="S182" s="51" t="e">
        <f t="shared" si="76"/>
        <v>#REF!</v>
      </c>
      <c r="T182" s="51" t="e">
        <f t="shared" si="76"/>
        <v>#REF!</v>
      </c>
      <c r="U182" s="51"/>
      <c r="V182" s="51" t="e">
        <f>V183</f>
        <v>#REF!</v>
      </c>
      <c r="W182" s="51"/>
      <c r="X182" s="51" t="e">
        <f t="shared" si="77"/>
        <v>#REF!</v>
      </c>
      <c r="Y182" s="51"/>
      <c r="Z182" s="51" t="e">
        <f t="shared" si="77"/>
        <v>#REF!</v>
      </c>
      <c r="AA182" s="51"/>
      <c r="AB182" s="51" t="e">
        <f>AB183</f>
        <v>#REF!</v>
      </c>
      <c r="AC182" s="51"/>
      <c r="AD182" s="51" t="e">
        <f t="shared" si="78"/>
        <v>#REF!</v>
      </c>
      <c r="AE182" s="51"/>
      <c r="AF182" s="51" t="e">
        <f t="shared" si="78"/>
        <v>#REF!</v>
      </c>
      <c r="AG182" s="79">
        <v>-2260.1</v>
      </c>
      <c r="AH182" s="35">
        <v>160500</v>
      </c>
      <c r="AI182" s="35">
        <v>2050.5</v>
      </c>
      <c r="AJ182" s="35">
        <v>2050.5</v>
      </c>
      <c r="AK182" s="35">
        <v>0</v>
      </c>
      <c r="AL182" s="35">
        <v>0</v>
      </c>
    </row>
    <row r="183" spans="1:38" s="6" customFormat="1" ht="25.5">
      <c r="A183" s="70"/>
      <c r="B183" s="68"/>
      <c r="C183" s="68" t="s">
        <v>207</v>
      </c>
      <c r="D183" s="85"/>
      <c r="E183" s="78" t="s">
        <v>231</v>
      </c>
      <c r="F183" s="53" t="e">
        <f>F184</f>
        <v>#REF!</v>
      </c>
      <c r="G183" s="53" t="e">
        <f t="shared" si="76"/>
        <v>#REF!</v>
      </c>
      <c r="H183" s="53" t="e">
        <f t="shared" si="76"/>
        <v>#REF!</v>
      </c>
      <c r="I183" s="51" t="e">
        <f t="shared" si="76"/>
        <v>#REF!</v>
      </c>
      <c r="J183" s="51" t="e">
        <f t="shared" si="76"/>
        <v>#REF!</v>
      </c>
      <c r="K183" s="51" t="e">
        <f t="shared" si="76"/>
        <v>#REF!</v>
      </c>
      <c r="L183" s="51" t="e">
        <f t="shared" si="76"/>
        <v>#REF!</v>
      </c>
      <c r="M183" s="51" t="e">
        <f t="shared" si="76"/>
        <v>#REF!</v>
      </c>
      <c r="N183" s="51" t="e">
        <f t="shared" si="76"/>
        <v>#REF!</v>
      </c>
      <c r="O183" s="51" t="e">
        <f>O184</f>
        <v>#REF!</v>
      </c>
      <c r="P183" s="51" t="e">
        <f>P184</f>
        <v>#REF!</v>
      </c>
      <c r="Q183" s="51" t="e">
        <f t="shared" si="76"/>
        <v>#REF!</v>
      </c>
      <c r="R183" s="51" t="e">
        <f t="shared" si="76"/>
        <v>#REF!</v>
      </c>
      <c r="S183" s="51" t="e">
        <f t="shared" si="76"/>
        <v>#REF!</v>
      </c>
      <c r="T183" s="51" t="e">
        <f t="shared" si="76"/>
        <v>#REF!</v>
      </c>
      <c r="U183" s="51"/>
      <c r="V183" s="51" t="e">
        <f>V184</f>
        <v>#REF!</v>
      </c>
      <c r="W183" s="51"/>
      <c r="X183" s="51" t="e">
        <f t="shared" si="77"/>
        <v>#REF!</v>
      </c>
      <c r="Y183" s="51"/>
      <c r="Z183" s="51" t="e">
        <f t="shared" si="77"/>
        <v>#REF!</v>
      </c>
      <c r="AA183" s="51"/>
      <c r="AB183" s="51" t="e">
        <f>AB184</f>
        <v>#REF!</v>
      </c>
      <c r="AC183" s="51"/>
      <c r="AD183" s="51" t="e">
        <f t="shared" si="78"/>
        <v>#REF!</v>
      </c>
      <c r="AE183" s="51"/>
      <c r="AF183" s="51" t="e">
        <f t="shared" si="78"/>
        <v>#REF!</v>
      </c>
      <c r="AG183" s="79">
        <v>-2260.1</v>
      </c>
      <c r="AH183" s="35">
        <v>160500</v>
      </c>
      <c r="AI183" s="35">
        <v>2050.5</v>
      </c>
      <c r="AJ183" s="35">
        <v>2050.5</v>
      </c>
      <c r="AK183" s="35">
        <v>0</v>
      </c>
      <c r="AL183" s="35">
        <v>0</v>
      </c>
    </row>
    <row r="184" spans="1:38" s="6" customFormat="1" ht="38.25">
      <c r="A184" s="70"/>
      <c r="B184" s="68"/>
      <c r="C184" s="68" t="s">
        <v>212</v>
      </c>
      <c r="D184" s="85"/>
      <c r="E184" s="78" t="s">
        <v>182</v>
      </c>
      <c r="F184" s="53" t="e">
        <f>#REF!+F187</f>
        <v>#REF!</v>
      </c>
      <c r="G184" s="53" t="e">
        <f>#REF!+G187</f>
        <v>#REF!</v>
      </c>
      <c r="H184" s="53" t="e">
        <f>#REF!+H187</f>
        <v>#REF!</v>
      </c>
      <c r="I184" s="51" t="e">
        <f>#REF!+I187+#REF!+I185</f>
        <v>#REF!</v>
      </c>
      <c r="J184" s="51" t="e">
        <f>#REF!+J187+#REF!+J185</f>
        <v>#REF!</v>
      </c>
      <c r="K184" s="51" t="e">
        <f>#REF!+K187+#REF!+K185</f>
        <v>#REF!</v>
      </c>
      <c r="L184" s="51" t="e">
        <f>#REF!+L187+#REF!+L185</f>
        <v>#REF!</v>
      </c>
      <c r="M184" s="51" t="e">
        <f>#REF!+M187+#REF!+M185</f>
        <v>#REF!</v>
      </c>
      <c r="N184" s="51" t="e">
        <f>#REF!+N187+#REF!+N185</f>
        <v>#REF!</v>
      </c>
      <c r="O184" s="51" t="e">
        <f>#REF!+O187+#REF!+O185</f>
        <v>#REF!</v>
      </c>
      <c r="P184" s="51" t="e">
        <f>#REF!+P187+#REF!+P185</f>
        <v>#REF!</v>
      </c>
      <c r="Q184" s="51" t="e">
        <f>#REF!+Q187+#REF!+Q185</f>
        <v>#REF!</v>
      </c>
      <c r="R184" s="51" t="e">
        <f>#REF!+R187+#REF!+R185</f>
        <v>#REF!</v>
      </c>
      <c r="S184" s="51" t="e">
        <f>#REF!+S187+#REF!+S185</f>
        <v>#REF!</v>
      </c>
      <c r="T184" s="51" t="e">
        <f>#REF!+T187+#REF!+T185</f>
        <v>#REF!</v>
      </c>
      <c r="U184" s="51"/>
      <c r="V184" s="51" t="e">
        <f>#REF!+V187+#REF!+V185</f>
        <v>#REF!</v>
      </c>
      <c r="W184" s="51"/>
      <c r="X184" s="51" t="e">
        <f>#REF!+X187+#REF!+X185</f>
        <v>#REF!</v>
      </c>
      <c r="Y184" s="51"/>
      <c r="Z184" s="51" t="e">
        <f>#REF!+Z187+#REF!+Z185</f>
        <v>#REF!</v>
      </c>
      <c r="AA184" s="51"/>
      <c r="AB184" s="51" t="e">
        <f>#REF!+AB187+#REF!+AB185</f>
        <v>#REF!</v>
      </c>
      <c r="AC184" s="51"/>
      <c r="AD184" s="51" t="e">
        <f>#REF!+AD187+#REF!+AD185</f>
        <v>#REF!</v>
      </c>
      <c r="AE184" s="51"/>
      <c r="AF184" s="51" t="e">
        <f>#REF!+AF187+#REF!+AF185</f>
        <v>#REF!</v>
      </c>
      <c r="AG184" s="79">
        <v>-2260.1</v>
      </c>
      <c r="AH184" s="35">
        <v>160500</v>
      </c>
      <c r="AI184" s="35">
        <v>2050.5</v>
      </c>
      <c r="AJ184" s="35">
        <v>2050.5</v>
      </c>
      <c r="AK184" s="35">
        <v>0</v>
      </c>
      <c r="AL184" s="35">
        <v>0</v>
      </c>
    </row>
    <row r="185" spans="1:38" s="25" customFormat="1" ht="25.5">
      <c r="A185" s="70"/>
      <c r="B185" s="68"/>
      <c r="C185" s="68" t="s">
        <v>326</v>
      </c>
      <c r="D185" s="85"/>
      <c r="E185" s="78" t="s">
        <v>317</v>
      </c>
      <c r="F185" s="53"/>
      <c r="G185" s="53"/>
      <c r="H185" s="53"/>
      <c r="I185" s="51">
        <f aca="true" t="shared" si="79" ref="I185:AF185">I186</f>
        <v>982.2</v>
      </c>
      <c r="J185" s="51">
        <f t="shared" si="79"/>
        <v>982.2</v>
      </c>
      <c r="K185" s="51">
        <f t="shared" si="79"/>
        <v>0</v>
      </c>
      <c r="L185" s="51">
        <f t="shared" si="79"/>
        <v>0</v>
      </c>
      <c r="M185" s="51">
        <f t="shared" si="79"/>
        <v>0</v>
      </c>
      <c r="N185" s="51">
        <f t="shared" si="79"/>
        <v>0</v>
      </c>
      <c r="O185" s="51"/>
      <c r="P185" s="51">
        <f t="shared" si="79"/>
        <v>982.2</v>
      </c>
      <c r="Q185" s="51"/>
      <c r="R185" s="51">
        <f t="shared" si="79"/>
        <v>0</v>
      </c>
      <c r="S185" s="51"/>
      <c r="T185" s="51">
        <f t="shared" si="79"/>
        <v>0</v>
      </c>
      <c r="U185" s="51"/>
      <c r="V185" s="51">
        <f t="shared" si="79"/>
        <v>982.2</v>
      </c>
      <c r="W185" s="51"/>
      <c r="X185" s="51">
        <f t="shared" si="79"/>
        <v>0</v>
      </c>
      <c r="Y185" s="51"/>
      <c r="Z185" s="51">
        <f t="shared" si="79"/>
        <v>0</v>
      </c>
      <c r="AA185" s="51"/>
      <c r="AB185" s="51">
        <f t="shared" si="79"/>
        <v>982.2</v>
      </c>
      <c r="AC185" s="51"/>
      <c r="AD185" s="51">
        <f t="shared" si="79"/>
        <v>0</v>
      </c>
      <c r="AE185" s="51"/>
      <c r="AF185" s="51">
        <f t="shared" si="79"/>
        <v>0</v>
      </c>
      <c r="AG185" s="79">
        <v>-209.6</v>
      </c>
      <c r="AH185" s="35">
        <v>772.6</v>
      </c>
      <c r="AI185" s="35">
        <v>0</v>
      </c>
      <c r="AJ185" s="35">
        <v>0</v>
      </c>
      <c r="AK185" s="35">
        <v>0</v>
      </c>
      <c r="AL185" s="35">
        <v>0</v>
      </c>
    </row>
    <row r="186" spans="1:38" s="25" customFormat="1" ht="38.25">
      <c r="A186" s="70"/>
      <c r="B186" s="68"/>
      <c r="C186" s="68"/>
      <c r="D186" s="85" t="s">
        <v>60</v>
      </c>
      <c r="E186" s="78" t="s">
        <v>180</v>
      </c>
      <c r="F186" s="53"/>
      <c r="G186" s="53"/>
      <c r="H186" s="53"/>
      <c r="I186" s="51">
        <v>982.2</v>
      </c>
      <c r="J186" s="51">
        <f>F186+I186</f>
        <v>982.2</v>
      </c>
      <c r="K186" s="51">
        <v>0</v>
      </c>
      <c r="L186" s="51">
        <f>G186+K186</f>
        <v>0</v>
      </c>
      <c r="M186" s="51">
        <v>0</v>
      </c>
      <c r="N186" s="51">
        <f>H186+M186</f>
        <v>0</v>
      </c>
      <c r="O186" s="51"/>
      <c r="P186" s="51">
        <f>J186+O186</f>
        <v>982.2</v>
      </c>
      <c r="Q186" s="51"/>
      <c r="R186" s="51">
        <f>L186+Q186</f>
        <v>0</v>
      </c>
      <c r="S186" s="51"/>
      <c r="T186" s="51">
        <f>N186+S186</f>
        <v>0</v>
      </c>
      <c r="U186" s="51"/>
      <c r="V186" s="51">
        <f>P186+U186</f>
        <v>982.2</v>
      </c>
      <c r="W186" s="51"/>
      <c r="X186" s="51">
        <f>R186+W186</f>
        <v>0</v>
      </c>
      <c r="Y186" s="51"/>
      <c r="Z186" s="51">
        <f>T186+Y186</f>
        <v>0</v>
      </c>
      <c r="AA186" s="51"/>
      <c r="AB186" s="51">
        <f>V186+AA186</f>
        <v>982.2</v>
      </c>
      <c r="AC186" s="51"/>
      <c r="AD186" s="51">
        <f>X186+AC186</f>
        <v>0</v>
      </c>
      <c r="AE186" s="51"/>
      <c r="AF186" s="51">
        <f>Z186+AE186</f>
        <v>0</v>
      </c>
      <c r="AG186" s="79">
        <v>-209.6</v>
      </c>
      <c r="AH186" s="35">
        <v>772.6</v>
      </c>
      <c r="AI186" s="35">
        <v>0</v>
      </c>
      <c r="AJ186" s="35">
        <v>0</v>
      </c>
      <c r="AK186" s="35">
        <v>0</v>
      </c>
      <c r="AL186" s="35">
        <v>0</v>
      </c>
    </row>
    <row r="187" spans="1:38" s="25" customFormat="1" ht="38.25">
      <c r="A187" s="70"/>
      <c r="B187" s="68"/>
      <c r="C187" s="68" t="s">
        <v>319</v>
      </c>
      <c r="D187" s="85"/>
      <c r="E187" s="78" t="s">
        <v>320</v>
      </c>
      <c r="F187" s="53">
        <f>F188</f>
        <v>0</v>
      </c>
      <c r="G187" s="53">
        <f>G188</f>
        <v>0</v>
      </c>
      <c r="H187" s="53">
        <f>H188</f>
        <v>0</v>
      </c>
      <c r="I187" s="51"/>
      <c r="J187" s="51">
        <f>J188</f>
        <v>0</v>
      </c>
      <c r="K187" s="51"/>
      <c r="L187" s="51">
        <f>L188</f>
        <v>0</v>
      </c>
      <c r="M187" s="51"/>
      <c r="N187" s="51">
        <f aca="true" t="shared" si="80" ref="N187:AF187">N188</f>
        <v>0</v>
      </c>
      <c r="O187" s="51">
        <f t="shared" si="80"/>
        <v>2350.5</v>
      </c>
      <c r="P187" s="51">
        <f t="shared" si="80"/>
        <v>2350.5</v>
      </c>
      <c r="Q187" s="51">
        <f t="shared" si="80"/>
        <v>0</v>
      </c>
      <c r="R187" s="51">
        <f t="shared" si="80"/>
        <v>0</v>
      </c>
      <c r="S187" s="51">
        <f t="shared" si="80"/>
        <v>0</v>
      </c>
      <c r="T187" s="51">
        <f t="shared" si="80"/>
        <v>0</v>
      </c>
      <c r="U187" s="51"/>
      <c r="V187" s="51">
        <f t="shared" si="80"/>
        <v>2350.5</v>
      </c>
      <c r="W187" s="51"/>
      <c r="X187" s="51">
        <f t="shared" si="80"/>
        <v>0</v>
      </c>
      <c r="Y187" s="51"/>
      <c r="Z187" s="51">
        <f t="shared" si="80"/>
        <v>0</v>
      </c>
      <c r="AA187" s="51"/>
      <c r="AB187" s="51">
        <f t="shared" si="80"/>
        <v>2350.5</v>
      </c>
      <c r="AC187" s="51"/>
      <c r="AD187" s="51">
        <f t="shared" si="80"/>
        <v>0</v>
      </c>
      <c r="AE187" s="51"/>
      <c r="AF187" s="51">
        <f t="shared" si="80"/>
        <v>0</v>
      </c>
      <c r="AG187" s="79">
        <v>-2050.5</v>
      </c>
      <c r="AH187" s="35">
        <v>300</v>
      </c>
      <c r="AI187" s="35">
        <v>2050.5</v>
      </c>
      <c r="AJ187" s="35">
        <v>2050.5</v>
      </c>
      <c r="AK187" s="35">
        <v>0</v>
      </c>
      <c r="AL187" s="35">
        <v>0</v>
      </c>
    </row>
    <row r="188" spans="1:38" s="25" customFormat="1" ht="38.25">
      <c r="A188" s="70"/>
      <c r="B188" s="68"/>
      <c r="C188" s="68"/>
      <c r="D188" s="85" t="s">
        <v>60</v>
      </c>
      <c r="E188" s="78" t="s">
        <v>180</v>
      </c>
      <c r="F188" s="53"/>
      <c r="G188" s="53"/>
      <c r="H188" s="53"/>
      <c r="I188" s="51"/>
      <c r="J188" s="51">
        <f>F188+I188</f>
        <v>0</v>
      </c>
      <c r="K188" s="51"/>
      <c r="L188" s="51">
        <f>G188+K188</f>
        <v>0</v>
      </c>
      <c r="M188" s="51"/>
      <c r="N188" s="51">
        <f>H188+M188</f>
        <v>0</v>
      </c>
      <c r="O188" s="51">
        <v>2350.5</v>
      </c>
      <c r="P188" s="51">
        <f>J188+O188</f>
        <v>2350.5</v>
      </c>
      <c r="Q188" s="51">
        <v>0</v>
      </c>
      <c r="R188" s="51">
        <f>L188+Q188</f>
        <v>0</v>
      </c>
      <c r="S188" s="51">
        <v>0</v>
      </c>
      <c r="T188" s="51">
        <f>N188+S188</f>
        <v>0</v>
      </c>
      <c r="U188" s="51"/>
      <c r="V188" s="51">
        <f>P188+U188</f>
        <v>2350.5</v>
      </c>
      <c r="W188" s="51"/>
      <c r="X188" s="51">
        <f>R188+W188</f>
        <v>0</v>
      </c>
      <c r="Y188" s="51"/>
      <c r="Z188" s="51">
        <f>T188+Y188</f>
        <v>0</v>
      </c>
      <c r="AA188" s="51"/>
      <c r="AB188" s="51">
        <f>V188+AA188</f>
        <v>2350.5</v>
      </c>
      <c r="AC188" s="51"/>
      <c r="AD188" s="51">
        <f>X188+AC188</f>
        <v>0</v>
      </c>
      <c r="AE188" s="51"/>
      <c r="AF188" s="51">
        <f>Z188+AE188</f>
        <v>0</v>
      </c>
      <c r="AG188" s="79">
        <v>-2050.5</v>
      </c>
      <c r="AH188" s="35">
        <v>300</v>
      </c>
      <c r="AI188" s="35">
        <v>2050.5</v>
      </c>
      <c r="AJ188" s="35">
        <v>2050.5</v>
      </c>
      <c r="AK188" s="35">
        <v>0</v>
      </c>
      <c r="AL188" s="35">
        <v>0</v>
      </c>
    </row>
    <row r="189" spans="1:38" s="6" customFormat="1" ht="15">
      <c r="A189" s="67"/>
      <c r="B189" s="81" t="s">
        <v>115</v>
      </c>
      <c r="C189" s="68"/>
      <c r="D189" s="82"/>
      <c r="E189" s="89" t="s">
        <v>116</v>
      </c>
      <c r="F189" s="53" t="e">
        <f>F190+#REF!+F196</f>
        <v>#REF!</v>
      </c>
      <c r="G189" s="53" t="e">
        <f>G190+#REF!+G196</f>
        <v>#REF!</v>
      </c>
      <c r="H189" s="53" t="e">
        <f>H190+#REF!+H196</f>
        <v>#REF!</v>
      </c>
      <c r="I189" s="51" t="e">
        <f>I190+#REF!+I196</f>
        <v>#REF!</v>
      </c>
      <c r="J189" s="51" t="e">
        <f>J190+#REF!+J196</f>
        <v>#REF!</v>
      </c>
      <c r="K189" s="51" t="e">
        <f>K190+#REF!+K196</f>
        <v>#REF!</v>
      </c>
      <c r="L189" s="51" t="e">
        <f>L190+#REF!+L196</f>
        <v>#REF!</v>
      </c>
      <c r="M189" s="51" t="e">
        <f>M190+#REF!+M196</f>
        <v>#REF!</v>
      </c>
      <c r="N189" s="51" t="e">
        <f>N190+#REF!+N196</f>
        <v>#REF!</v>
      </c>
      <c r="O189" s="54" t="e">
        <f>O190+#REF!+O196</f>
        <v>#REF!</v>
      </c>
      <c r="P189" s="51" t="e">
        <f>P190+#REF!+P196</f>
        <v>#REF!</v>
      </c>
      <c r="Q189" s="51" t="e">
        <f>Q190+#REF!+Q196</f>
        <v>#REF!</v>
      </c>
      <c r="R189" s="51" t="e">
        <f>R190+#REF!+R196</f>
        <v>#REF!</v>
      </c>
      <c r="S189" s="54" t="e">
        <f>S190+#REF!+S196</f>
        <v>#REF!</v>
      </c>
      <c r="T189" s="51" t="e">
        <f>T190+#REF!+T196</f>
        <v>#REF!</v>
      </c>
      <c r="U189" s="93" t="e">
        <f>U190+#REF!+U196</f>
        <v>#REF!</v>
      </c>
      <c r="V189" s="51" t="e">
        <f>V190+#REF!+V196</f>
        <v>#REF!</v>
      </c>
      <c r="W189" s="51" t="e">
        <f>W190+#REF!+W196</f>
        <v>#REF!</v>
      </c>
      <c r="X189" s="51" t="e">
        <f>X190+#REF!+X196</f>
        <v>#REF!</v>
      </c>
      <c r="Y189" s="51" t="e">
        <f>Y190+#REF!+Y196</f>
        <v>#REF!</v>
      </c>
      <c r="Z189" s="51" t="e">
        <f>Z190+#REF!+Z196</f>
        <v>#REF!</v>
      </c>
      <c r="AA189" s="51" t="e">
        <f>AA190+#REF!+AA196</f>
        <v>#REF!</v>
      </c>
      <c r="AB189" s="51" t="e">
        <f>AB190+#REF!+AB196</f>
        <v>#REF!</v>
      </c>
      <c r="AC189" s="51" t="e">
        <f>AC190+#REF!+AC196</f>
        <v>#REF!</v>
      </c>
      <c r="AD189" s="51" t="e">
        <f>AD190+#REF!+AD196</f>
        <v>#REF!</v>
      </c>
      <c r="AE189" s="51" t="e">
        <f>AE190+#REF!+AE196</f>
        <v>#REF!</v>
      </c>
      <c r="AF189" s="51" t="e">
        <f>AF190+#REF!+AF196</f>
        <v>#REF!</v>
      </c>
      <c r="AG189" s="38">
        <v>-30623.399999999998</v>
      </c>
      <c r="AH189" s="35">
        <v>142684.30000000002</v>
      </c>
      <c r="AI189" s="38">
        <v>-36998.8</v>
      </c>
      <c r="AJ189" s="35">
        <v>254312.50000000003</v>
      </c>
      <c r="AK189" s="35">
        <v>6856.4</v>
      </c>
      <c r="AL189" s="35">
        <v>34156.4</v>
      </c>
    </row>
    <row r="190" spans="1:38" s="5" customFormat="1" ht="13.5" customHeight="1">
      <c r="A190" s="67"/>
      <c r="B190" s="127" t="s">
        <v>117</v>
      </c>
      <c r="C190" s="74"/>
      <c r="D190" s="128"/>
      <c r="E190" s="131" t="s">
        <v>118</v>
      </c>
      <c r="F190" s="31" t="e">
        <f>F191+#REF!</f>
        <v>#REF!</v>
      </c>
      <c r="G190" s="31" t="e">
        <f>G191+#REF!</f>
        <v>#REF!</v>
      </c>
      <c r="H190" s="31" t="e">
        <f>H191+#REF!</f>
        <v>#REF!</v>
      </c>
      <c r="I190" s="51" t="e">
        <f>I191+#REF!</f>
        <v>#REF!</v>
      </c>
      <c r="J190" s="51" t="e">
        <f>J191+#REF!</f>
        <v>#REF!</v>
      </c>
      <c r="K190" s="51" t="e">
        <f>K191+#REF!</f>
        <v>#REF!</v>
      </c>
      <c r="L190" s="51" t="e">
        <f>L191+#REF!</f>
        <v>#REF!</v>
      </c>
      <c r="M190" s="51" t="e">
        <f>M191+#REF!</f>
        <v>#REF!</v>
      </c>
      <c r="N190" s="51" t="e">
        <f>N191+#REF!</f>
        <v>#REF!</v>
      </c>
      <c r="O190" s="54" t="e">
        <f>O191+#REF!</f>
        <v>#REF!</v>
      </c>
      <c r="P190" s="51" t="e">
        <f>P191+#REF!</f>
        <v>#REF!</v>
      </c>
      <c r="Q190" s="51" t="e">
        <f>Q191+#REF!</f>
        <v>#REF!</v>
      </c>
      <c r="R190" s="51" t="e">
        <f>R191+#REF!</f>
        <v>#REF!</v>
      </c>
      <c r="S190" s="51" t="e">
        <f>S191+#REF!</f>
        <v>#REF!</v>
      </c>
      <c r="T190" s="51" t="e">
        <f>T191+#REF!</f>
        <v>#REF!</v>
      </c>
      <c r="U190" s="93" t="e">
        <f>U191+#REF!</f>
        <v>#REF!</v>
      </c>
      <c r="V190" s="51" t="e">
        <f>V191+#REF!</f>
        <v>#REF!</v>
      </c>
      <c r="W190" s="51" t="e">
        <f>W191+#REF!</f>
        <v>#REF!</v>
      </c>
      <c r="X190" s="51" t="e">
        <f>X191+#REF!</f>
        <v>#REF!</v>
      </c>
      <c r="Y190" s="51" t="e">
        <f>Y191+#REF!</f>
        <v>#REF!</v>
      </c>
      <c r="Z190" s="51" t="e">
        <f>Z191+#REF!</f>
        <v>#REF!</v>
      </c>
      <c r="AA190" s="93"/>
      <c r="AB190" s="51" t="e">
        <f>AB191+#REF!</f>
        <v>#REF!</v>
      </c>
      <c r="AC190" s="51"/>
      <c r="AD190" s="51" t="e">
        <f>AD191+#REF!</f>
        <v>#REF!</v>
      </c>
      <c r="AE190" s="51"/>
      <c r="AF190" s="51" t="e">
        <f>AF191+#REF!</f>
        <v>#REF!</v>
      </c>
      <c r="AG190" s="79">
        <v>-5</v>
      </c>
      <c r="AH190" s="35">
        <v>83956.80000000002</v>
      </c>
      <c r="AI190" s="38">
        <v>0</v>
      </c>
      <c r="AJ190" s="35">
        <v>211417.90000000002</v>
      </c>
      <c r="AK190" s="35">
        <v>0</v>
      </c>
      <c r="AL190" s="35">
        <v>3000</v>
      </c>
    </row>
    <row r="191" spans="1:38" s="6" customFormat="1" ht="25.5">
      <c r="A191" s="67"/>
      <c r="B191" s="72"/>
      <c r="C191" s="91" t="s">
        <v>197</v>
      </c>
      <c r="D191" s="91"/>
      <c r="E191" s="75" t="s">
        <v>225</v>
      </c>
      <c r="F191" s="31" t="e">
        <f aca="true" t="shared" si="81" ref="F191:H192">F192</f>
        <v>#REF!</v>
      </c>
      <c r="G191" s="31" t="e">
        <f t="shared" si="81"/>
        <v>#REF!</v>
      </c>
      <c r="H191" s="31" t="e">
        <f t="shared" si="81"/>
        <v>#REF!</v>
      </c>
      <c r="I191" s="51" t="e">
        <f>I192</f>
        <v>#REF!</v>
      </c>
      <c r="J191" s="51" t="e">
        <f>J192</f>
        <v>#REF!</v>
      </c>
      <c r="K191" s="51" t="e">
        <f aca="true" t="shared" si="82" ref="K191:N192">K192</f>
        <v>#REF!</v>
      </c>
      <c r="L191" s="51" t="e">
        <f t="shared" si="82"/>
        <v>#REF!</v>
      </c>
      <c r="M191" s="51" t="e">
        <f t="shared" si="82"/>
        <v>#REF!</v>
      </c>
      <c r="N191" s="51" t="e">
        <f t="shared" si="82"/>
        <v>#REF!</v>
      </c>
      <c r="O191" s="51" t="e">
        <f aca="true" t="shared" si="83" ref="O191:AD192">O192</f>
        <v>#REF!</v>
      </c>
      <c r="P191" s="51" t="e">
        <f t="shared" si="83"/>
        <v>#REF!</v>
      </c>
      <c r="Q191" s="51" t="e">
        <f t="shared" si="83"/>
        <v>#REF!</v>
      </c>
      <c r="R191" s="51" t="e">
        <f t="shared" si="83"/>
        <v>#REF!</v>
      </c>
      <c r="S191" s="51" t="e">
        <f t="shared" si="83"/>
        <v>#REF!</v>
      </c>
      <c r="T191" s="51" t="e">
        <f t="shared" si="83"/>
        <v>#REF!</v>
      </c>
      <c r="U191" s="51" t="e">
        <f t="shared" si="83"/>
        <v>#REF!</v>
      </c>
      <c r="V191" s="51" t="e">
        <f t="shared" si="83"/>
        <v>#REF!</v>
      </c>
      <c r="W191" s="51" t="e">
        <f t="shared" si="83"/>
        <v>#REF!</v>
      </c>
      <c r="X191" s="51" t="e">
        <f t="shared" si="83"/>
        <v>#REF!</v>
      </c>
      <c r="Y191" s="51" t="e">
        <f t="shared" si="83"/>
        <v>#REF!</v>
      </c>
      <c r="Z191" s="51" t="e">
        <f t="shared" si="83"/>
        <v>#REF!</v>
      </c>
      <c r="AA191" s="51"/>
      <c r="AB191" s="51" t="e">
        <f t="shared" si="83"/>
        <v>#REF!</v>
      </c>
      <c r="AC191" s="51"/>
      <c r="AD191" s="51" t="e">
        <f t="shared" si="83"/>
        <v>#REF!</v>
      </c>
      <c r="AE191" s="51"/>
      <c r="AF191" s="51" t="e">
        <f aca="true" t="shared" si="84" ref="AD191:AF192">AF192</f>
        <v>#REF!</v>
      </c>
      <c r="AG191" s="79">
        <v>-5</v>
      </c>
      <c r="AH191" s="35">
        <v>12216.1</v>
      </c>
      <c r="AI191" s="35">
        <v>0</v>
      </c>
      <c r="AJ191" s="35">
        <v>6111.7</v>
      </c>
      <c r="AK191" s="35">
        <v>0</v>
      </c>
      <c r="AL191" s="35">
        <v>3000</v>
      </c>
    </row>
    <row r="192" spans="1:38" s="6" customFormat="1" ht="15">
      <c r="A192" s="67"/>
      <c r="B192" s="72"/>
      <c r="C192" s="74" t="s">
        <v>198</v>
      </c>
      <c r="D192" s="128"/>
      <c r="E192" s="131" t="s">
        <v>242</v>
      </c>
      <c r="F192" s="31" t="e">
        <f t="shared" si="81"/>
        <v>#REF!</v>
      </c>
      <c r="G192" s="31" t="e">
        <f t="shared" si="81"/>
        <v>#REF!</v>
      </c>
      <c r="H192" s="31" t="e">
        <f t="shared" si="81"/>
        <v>#REF!</v>
      </c>
      <c r="I192" s="51" t="e">
        <f>I193</f>
        <v>#REF!</v>
      </c>
      <c r="J192" s="51" t="e">
        <f>J193</f>
        <v>#REF!</v>
      </c>
      <c r="K192" s="51" t="e">
        <f t="shared" si="82"/>
        <v>#REF!</v>
      </c>
      <c r="L192" s="51" t="e">
        <f t="shared" si="82"/>
        <v>#REF!</v>
      </c>
      <c r="M192" s="51" t="e">
        <f t="shared" si="82"/>
        <v>#REF!</v>
      </c>
      <c r="N192" s="51" t="e">
        <f t="shared" si="82"/>
        <v>#REF!</v>
      </c>
      <c r="O192" s="51" t="e">
        <f t="shared" si="83"/>
        <v>#REF!</v>
      </c>
      <c r="P192" s="51" t="e">
        <f t="shared" si="83"/>
        <v>#REF!</v>
      </c>
      <c r="Q192" s="51" t="e">
        <f t="shared" si="83"/>
        <v>#REF!</v>
      </c>
      <c r="R192" s="51" t="e">
        <f t="shared" si="83"/>
        <v>#REF!</v>
      </c>
      <c r="S192" s="51" t="e">
        <f t="shared" si="83"/>
        <v>#REF!</v>
      </c>
      <c r="T192" s="51" t="e">
        <f t="shared" si="83"/>
        <v>#REF!</v>
      </c>
      <c r="U192" s="51" t="e">
        <f>U193</f>
        <v>#REF!</v>
      </c>
      <c r="V192" s="51" t="e">
        <f>V193</f>
        <v>#REF!</v>
      </c>
      <c r="W192" s="51" t="e">
        <f>W193</f>
        <v>#REF!</v>
      </c>
      <c r="X192" s="51" t="e">
        <f t="shared" si="83"/>
        <v>#REF!</v>
      </c>
      <c r="Y192" s="51" t="e">
        <f t="shared" si="83"/>
        <v>#REF!</v>
      </c>
      <c r="Z192" s="51" t="e">
        <f t="shared" si="83"/>
        <v>#REF!</v>
      </c>
      <c r="AA192" s="51"/>
      <c r="AB192" s="51" t="e">
        <f>AB193</f>
        <v>#REF!</v>
      </c>
      <c r="AC192" s="51"/>
      <c r="AD192" s="51" t="e">
        <f t="shared" si="84"/>
        <v>#REF!</v>
      </c>
      <c r="AE192" s="51"/>
      <c r="AF192" s="51" t="e">
        <f t="shared" si="84"/>
        <v>#REF!</v>
      </c>
      <c r="AG192" s="79">
        <v>-5</v>
      </c>
      <c r="AH192" s="35">
        <v>12216.1</v>
      </c>
      <c r="AI192" s="35">
        <v>0</v>
      </c>
      <c r="AJ192" s="35">
        <v>6111.7</v>
      </c>
      <c r="AK192" s="35">
        <v>0</v>
      </c>
      <c r="AL192" s="35">
        <v>3000</v>
      </c>
    </row>
    <row r="193" spans="1:38" s="6" customFormat="1" ht="38.25">
      <c r="A193" s="67"/>
      <c r="B193" s="72"/>
      <c r="C193" s="74" t="s">
        <v>199</v>
      </c>
      <c r="D193" s="90"/>
      <c r="E193" s="111" t="s">
        <v>200</v>
      </c>
      <c r="F193" s="53" t="e">
        <f>#REF!+#REF!</f>
        <v>#REF!</v>
      </c>
      <c r="G193" s="53" t="e">
        <f>#REF!+#REF!</f>
        <v>#REF!</v>
      </c>
      <c r="H193" s="53" t="e">
        <f>#REF!+#REF!</f>
        <v>#REF!</v>
      </c>
      <c r="I193" s="51" t="e">
        <f>#REF!+#REF!+I194</f>
        <v>#REF!</v>
      </c>
      <c r="J193" s="51" t="e">
        <f>#REF!+#REF!+J194</f>
        <v>#REF!</v>
      </c>
      <c r="K193" s="51" t="e">
        <f>#REF!+#REF!+K194</f>
        <v>#REF!</v>
      </c>
      <c r="L193" s="51" t="e">
        <f>#REF!+#REF!+L194</f>
        <v>#REF!</v>
      </c>
      <c r="M193" s="51" t="e">
        <f>#REF!+#REF!+M194</f>
        <v>#REF!</v>
      </c>
      <c r="N193" s="51" t="e">
        <f>#REF!+#REF!+N194</f>
        <v>#REF!</v>
      </c>
      <c r="O193" s="51" t="e">
        <f>#REF!+#REF!+O194</f>
        <v>#REF!</v>
      </c>
      <c r="P193" s="51" t="e">
        <f>#REF!+#REF!+P194</f>
        <v>#REF!</v>
      </c>
      <c r="Q193" s="51" t="e">
        <f>#REF!+#REF!+Q194</f>
        <v>#REF!</v>
      </c>
      <c r="R193" s="51" t="e">
        <f>#REF!+#REF!+R194</f>
        <v>#REF!</v>
      </c>
      <c r="S193" s="51" t="e">
        <f>#REF!+#REF!+S194</f>
        <v>#REF!</v>
      </c>
      <c r="T193" s="51" t="e">
        <f>#REF!+#REF!+T194</f>
        <v>#REF!</v>
      </c>
      <c r="U193" s="51" t="e">
        <f>#REF!+#REF!+U194+#REF!</f>
        <v>#REF!</v>
      </c>
      <c r="V193" s="51" t="e">
        <f>#REF!+#REF!+V194+#REF!</f>
        <v>#REF!</v>
      </c>
      <c r="W193" s="51" t="e">
        <f>#REF!+#REF!+W194+#REF!</f>
        <v>#REF!</v>
      </c>
      <c r="X193" s="51" t="e">
        <f>#REF!+#REF!+X194+#REF!</f>
        <v>#REF!</v>
      </c>
      <c r="Y193" s="51" t="e">
        <f>#REF!+#REF!+Y194+#REF!</f>
        <v>#REF!</v>
      </c>
      <c r="Z193" s="51" t="e">
        <f>#REF!+#REF!+Z194+#REF!</f>
        <v>#REF!</v>
      </c>
      <c r="AA193" s="51"/>
      <c r="AB193" s="51" t="e">
        <f>#REF!+#REF!+AB194+#REF!</f>
        <v>#REF!</v>
      </c>
      <c r="AC193" s="51"/>
      <c r="AD193" s="51" t="e">
        <f>#REF!+#REF!+AD194+#REF!</f>
        <v>#REF!</v>
      </c>
      <c r="AE193" s="51"/>
      <c r="AF193" s="51" t="e">
        <f>#REF!+#REF!+AF194+#REF!</f>
        <v>#REF!</v>
      </c>
      <c r="AG193" s="79">
        <v>-5</v>
      </c>
      <c r="AH193" s="35">
        <v>12216.1</v>
      </c>
      <c r="AI193" s="35">
        <v>0</v>
      </c>
      <c r="AJ193" s="35">
        <v>6111.7</v>
      </c>
      <c r="AK193" s="35">
        <v>0</v>
      </c>
      <c r="AL193" s="35">
        <v>3000</v>
      </c>
    </row>
    <row r="194" spans="1:38" s="25" customFormat="1" ht="25.5">
      <c r="A194" s="67"/>
      <c r="B194" s="72"/>
      <c r="C194" s="74" t="s">
        <v>331</v>
      </c>
      <c r="D194" s="85"/>
      <c r="E194" s="83" t="s">
        <v>332</v>
      </c>
      <c r="F194" s="53"/>
      <c r="G194" s="53"/>
      <c r="H194" s="53"/>
      <c r="I194" s="51">
        <f aca="true" t="shared" si="85" ref="I194:AF194">I195</f>
        <v>540</v>
      </c>
      <c r="J194" s="51">
        <f t="shared" si="85"/>
        <v>540</v>
      </c>
      <c r="K194" s="51">
        <f t="shared" si="85"/>
        <v>0</v>
      </c>
      <c r="L194" s="51">
        <f t="shared" si="85"/>
        <v>0</v>
      </c>
      <c r="M194" s="51">
        <f t="shared" si="85"/>
        <v>0</v>
      </c>
      <c r="N194" s="51">
        <f t="shared" si="85"/>
        <v>0</v>
      </c>
      <c r="O194" s="51"/>
      <c r="P194" s="51">
        <f t="shared" si="85"/>
        <v>540</v>
      </c>
      <c r="Q194" s="51"/>
      <c r="R194" s="51">
        <f t="shared" si="85"/>
        <v>0</v>
      </c>
      <c r="S194" s="51"/>
      <c r="T194" s="51">
        <f t="shared" si="85"/>
        <v>0</v>
      </c>
      <c r="U194" s="51"/>
      <c r="V194" s="51">
        <f t="shared" si="85"/>
        <v>540</v>
      </c>
      <c r="W194" s="51"/>
      <c r="X194" s="51">
        <f t="shared" si="85"/>
        <v>0</v>
      </c>
      <c r="Y194" s="51"/>
      <c r="Z194" s="51">
        <f t="shared" si="85"/>
        <v>0</v>
      </c>
      <c r="AA194" s="51"/>
      <c r="AB194" s="51">
        <f t="shared" si="85"/>
        <v>540</v>
      </c>
      <c r="AC194" s="51"/>
      <c r="AD194" s="51">
        <f t="shared" si="85"/>
        <v>0</v>
      </c>
      <c r="AE194" s="51"/>
      <c r="AF194" s="51">
        <f t="shared" si="85"/>
        <v>0</v>
      </c>
      <c r="AG194" s="38">
        <v>-5</v>
      </c>
      <c r="AH194" s="35">
        <v>535</v>
      </c>
      <c r="AI194" s="35">
        <v>0</v>
      </c>
      <c r="AJ194" s="35">
        <v>0</v>
      </c>
      <c r="AK194" s="35">
        <v>0</v>
      </c>
      <c r="AL194" s="35">
        <v>0</v>
      </c>
    </row>
    <row r="195" spans="1:38" s="25" customFormat="1" ht="38.25">
      <c r="A195" s="67"/>
      <c r="B195" s="72"/>
      <c r="C195" s="74"/>
      <c r="D195" s="85" t="s">
        <v>53</v>
      </c>
      <c r="E195" s="83" t="s">
        <v>171</v>
      </c>
      <c r="F195" s="53"/>
      <c r="G195" s="53"/>
      <c r="H195" s="53"/>
      <c r="I195" s="51">
        <v>540</v>
      </c>
      <c r="J195" s="51">
        <f>F195+I195</f>
        <v>540</v>
      </c>
      <c r="K195" s="51">
        <v>0</v>
      </c>
      <c r="L195" s="51">
        <f>G195+K195</f>
        <v>0</v>
      </c>
      <c r="M195" s="51">
        <v>0</v>
      </c>
      <c r="N195" s="51">
        <f>H195+M195</f>
        <v>0</v>
      </c>
      <c r="O195" s="51"/>
      <c r="P195" s="51">
        <f>J195+O195</f>
        <v>540</v>
      </c>
      <c r="Q195" s="51"/>
      <c r="R195" s="51">
        <f>L195+Q195</f>
        <v>0</v>
      </c>
      <c r="S195" s="51"/>
      <c r="T195" s="51">
        <f>N195+S195</f>
        <v>0</v>
      </c>
      <c r="U195" s="51"/>
      <c r="V195" s="51">
        <f>P195+U195</f>
        <v>540</v>
      </c>
      <c r="W195" s="51"/>
      <c r="X195" s="51">
        <f>R195+W195</f>
        <v>0</v>
      </c>
      <c r="Y195" s="51"/>
      <c r="Z195" s="51">
        <f>T195+Y195</f>
        <v>0</v>
      </c>
      <c r="AA195" s="51"/>
      <c r="AB195" s="51">
        <f>V195+AA195</f>
        <v>540</v>
      </c>
      <c r="AC195" s="51"/>
      <c r="AD195" s="51">
        <f>X195+AC195</f>
        <v>0</v>
      </c>
      <c r="AE195" s="51"/>
      <c r="AF195" s="51">
        <f>Z195+AE195</f>
        <v>0</v>
      </c>
      <c r="AG195" s="38">
        <v>-5</v>
      </c>
      <c r="AH195" s="35">
        <v>535</v>
      </c>
      <c r="AI195" s="35">
        <v>0</v>
      </c>
      <c r="AJ195" s="35">
        <v>0</v>
      </c>
      <c r="AK195" s="35">
        <v>0</v>
      </c>
      <c r="AL195" s="35">
        <v>0</v>
      </c>
    </row>
    <row r="196" spans="1:38" s="6" customFormat="1" ht="15">
      <c r="A196" s="70"/>
      <c r="B196" s="90" t="s">
        <v>174</v>
      </c>
      <c r="C196" s="74"/>
      <c r="D196" s="90"/>
      <c r="E196" s="92" t="s">
        <v>175</v>
      </c>
      <c r="F196" s="53" t="e">
        <f>F197</f>
        <v>#REF!</v>
      </c>
      <c r="G196" s="53" t="e">
        <f>G197</f>
        <v>#REF!</v>
      </c>
      <c r="H196" s="53" t="e">
        <f>H197</f>
        <v>#REF!</v>
      </c>
      <c r="I196" s="51" t="e">
        <f aca="true" t="shared" si="86" ref="I196:AF196">I197</f>
        <v>#REF!</v>
      </c>
      <c r="J196" s="51" t="e">
        <f t="shared" si="86"/>
        <v>#REF!</v>
      </c>
      <c r="K196" s="51" t="e">
        <f t="shared" si="86"/>
        <v>#REF!</v>
      </c>
      <c r="L196" s="51" t="e">
        <f t="shared" si="86"/>
        <v>#REF!</v>
      </c>
      <c r="M196" s="51" t="e">
        <f t="shared" si="86"/>
        <v>#REF!</v>
      </c>
      <c r="N196" s="51" t="e">
        <f t="shared" si="86"/>
        <v>#REF!</v>
      </c>
      <c r="O196" s="51" t="e">
        <f t="shared" si="86"/>
        <v>#REF!</v>
      </c>
      <c r="P196" s="51" t="e">
        <f t="shared" si="86"/>
        <v>#REF!</v>
      </c>
      <c r="Q196" s="51" t="e">
        <f t="shared" si="86"/>
        <v>#REF!</v>
      </c>
      <c r="R196" s="51" t="e">
        <f t="shared" si="86"/>
        <v>#REF!</v>
      </c>
      <c r="S196" s="54" t="e">
        <f t="shared" si="86"/>
        <v>#REF!</v>
      </c>
      <c r="T196" s="51" t="e">
        <f t="shared" si="86"/>
        <v>#REF!</v>
      </c>
      <c r="U196" s="93" t="e">
        <f t="shared" si="86"/>
        <v>#REF!</v>
      </c>
      <c r="V196" s="51" t="e">
        <f t="shared" si="86"/>
        <v>#REF!</v>
      </c>
      <c r="W196" s="51" t="e">
        <f t="shared" si="86"/>
        <v>#REF!</v>
      </c>
      <c r="X196" s="51" t="e">
        <f t="shared" si="86"/>
        <v>#REF!</v>
      </c>
      <c r="Y196" s="51" t="e">
        <f t="shared" si="86"/>
        <v>#REF!</v>
      </c>
      <c r="Z196" s="51" t="e">
        <f t="shared" si="86"/>
        <v>#REF!</v>
      </c>
      <c r="AA196" s="51" t="e">
        <f t="shared" si="86"/>
        <v>#REF!</v>
      </c>
      <c r="AB196" s="51" t="e">
        <f t="shared" si="86"/>
        <v>#REF!</v>
      </c>
      <c r="AC196" s="51" t="e">
        <f t="shared" si="86"/>
        <v>#REF!</v>
      </c>
      <c r="AD196" s="51" t="e">
        <f t="shared" si="86"/>
        <v>#REF!</v>
      </c>
      <c r="AE196" s="51" t="e">
        <f t="shared" si="86"/>
        <v>#REF!</v>
      </c>
      <c r="AF196" s="51" t="e">
        <f t="shared" si="86"/>
        <v>#REF!</v>
      </c>
      <c r="AG196" s="38">
        <v>-30618.399999999998</v>
      </c>
      <c r="AH196" s="38">
        <v>56727.5</v>
      </c>
      <c r="AI196" s="38">
        <v>-36998.8</v>
      </c>
      <c r="AJ196" s="35">
        <v>10894.6</v>
      </c>
      <c r="AK196" s="35">
        <v>6856.4</v>
      </c>
      <c r="AL196" s="35">
        <v>6856.4</v>
      </c>
    </row>
    <row r="197" spans="1:38" s="6" customFormat="1" ht="25.5">
      <c r="A197" s="67"/>
      <c r="B197" s="72"/>
      <c r="C197" s="91" t="s">
        <v>197</v>
      </c>
      <c r="D197" s="91"/>
      <c r="E197" s="75" t="s">
        <v>225</v>
      </c>
      <c r="F197" s="31" t="e">
        <f>F198+F202+#REF!+#REF!</f>
        <v>#REF!</v>
      </c>
      <c r="G197" s="31" t="e">
        <f>G198+G202+#REF!+#REF!</f>
        <v>#REF!</v>
      </c>
      <c r="H197" s="31" t="e">
        <f>H198+H202+#REF!+#REF!</f>
        <v>#REF!</v>
      </c>
      <c r="I197" s="51" t="e">
        <f>I198+I202+#REF!+#REF!</f>
        <v>#REF!</v>
      </c>
      <c r="J197" s="51" t="e">
        <f>J198+J202+#REF!+#REF!</f>
        <v>#REF!</v>
      </c>
      <c r="K197" s="51" t="e">
        <f>K198+K202+#REF!+#REF!</f>
        <v>#REF!</v>
      </c>
      <c r="L197" s="51" t="e">
        <f>L198+L202+#REF!+#REF!</f>
        <v>#REF!</v>
      </c>
      <c r="M197" s="51" t="e">
        <f>M198+M202+#REF!+#REF!</f>
        <v>#REF!</v>
      </c>
      <c r="N197" s="51" t="e">
        <f>N198+N202+#REF!+#REF!</f>
        <v>#REF!</v>
      </c>
      <c r="O197" s="51" t="e">
        <f>O198+O202+#REF!+#REF!</f>
        <v>#REF!</v>
      </c>
      <c r="P197" s="51" t="e">
        <f>P198+P202+#REF!+#REF!</f>
        <v>#REF!</v>
      </c>
      <c r="Q197" s="51" t="e">
        <f>Q198+Q202+#REF!+#REF!</f>
        <v>#REF!</v>
      </c>
      <c r="R197" s="51" t="e">
        <f>R198+R202+#REF!+#REF!</f>
        <v>#REF!</v>
      </c>
      <c r="S197" s="54" t="e">
        <f>S198+S202+#REF!+#REF!</f>
        <v>#REF!</v>
      </c>
      <c r="T197" s="51" t="e">
        <f>T198+T202+#REF!+#REF!</f>
        <v>#REF!</v>
      </c>
      <c r="U197" s="93" t="e">
        <f>U198+U202+#REF!+#REF!</f>
        <v>#REF!</v>
      </c>
      <c r="V197" s="51" t="e">
        <f>V198+V202+#REF!+#REF!</f>
        <v>#REF!</v>
      </c>
      <c r="W197" s="51" t="e">
        <f>W198+W202+#REF!+#REF!</f>
        <v>#REF!</v>
      </c>
      <c r="X197" s="51" t="e">
        <f>X198+X202+#REF!+#REF!</f>
        <v>#REF!</v>
      </c>
      <c r="Y197" s="51" t="e">
        <f>Y198+Y202+#REF!+#REF!</f>
        <v>#REF!</v>
      </c>
      <c r="Z197" s="51" t="e">
        <f>Z198+Z202+#REF!+#REF!</f>
        <v>#REF!</v>
      </c>
      <c r="AA197" s="51" t="e">
        <f>AA198+AA202+#REF!+#REF!</f>
        <v>#REF!</v>
      </c>
      <c r="AB197" s="51" t="e">
        <f>AB198+AB202+#REF!+#REF!</f>
        <v>#REF!</v>
      </c>
      <c r="AC197" s="51" t="e">
        <f>AC198+AC202+#REF!+#REF!</f>
        <v>#REF!</v>
      </c>
      <c r="AD197" s="51" t="e">
        <f>AD198+AD202+#REF!+#REF!</f>
        <v>#REF!</v>
      </c>
      <c r="AE197" s="51" t="e">
        <f>AE198+AE202+#REF!+#REF!</f>
        <v>#REF!</v>
      </c>
      <c r="AF197" s="51" t="e">
        <f>AF198+AF202+#REF!+#REF!</f>
        <v>#REF!</v>
      </c>
      <c r="AG197" s="38">
        <v>-30618.399999999998</v>
      </c>
      <c r="AH197" s="38">
        <v>56727.5</v>
      </c>
      <c r="AI197" s="38">
        <v>-36998.8</v>
      </c>
      <c r="AJ197" s="35">
        <v>10894.6</v>
      </c>
      <c r="AK197" s="35">
        <v>6856.4</v>
      </c>
      <c r="AL197" s="35">
        <v>6856.4</v>
      </c>
    </row>
    <row r="198" spans="1:38" s="6" customFormat="1" ht="25.5">
      <c r="A198" s="67"/>
      <c r="B198" s="72"/>
      <c r="C198" s="74" t="s">
        <v>264</v>
      </c>
      <c r="D198" s="77"/>
      <c r="E198" s="83" t="s">
        <v>306</v>
      </c>
      <c r="F198" s="53" t="e">
        <f aca="true" t="shared" si="87" ref="F198:AF198">F199</f>
        <v>#REF!</v>
      </c>
      <c r="G198" s="53" t="e">
        <f t="shared" si="87"/>
        <v>#REF!</v>
      </c>
      <c r="H198" s="53" t="e">
        <f t="shared" si="87"/>
        <v>#REF!</v>
      </c>
      <c r="I198" s="51" t="e">
        <f t="shared" si="87"/>
        <v>#REF!</v>
      </c>
      <c r="J198" s="51" t="e">
        <f t="shared" si="87"/>
        <v>#REF!</v>
      </c>
      <c r="K198" s="51" t="e">
        <f t="shared" si="87"/>
        <v>#REF!</v>
      </c>
      <c r="L198" s="51" t="e">
        <f t="shared" si="87"/>
        <v>#REF!</v>
      </c>
      <c r="M198" s="51" t="e">
        <f t="shared" si="87"/>
        <v>#REF!</v>
      </c>
      <c r="N198" s="51" t="e">
        <f t="shared" si="87"/>
        <v>#REF!</v>
      </c>
      <c r="O198" s="51"/>
      <c r="P198" s="51" t="e">
        <f t="shared" si="87"/>
        <v>#REF!</v>
      </c>
      <c r="Q198" s="51"/>
      <c r="R198" s="51" t="e">
        <f t="shared" si="87"/>
        <v>#REF!</v>
      </c>
      <c r="S198" s="54"/>
      <c r="T198" s="51" t="e">
        <f t="shared" si="87"/>
        <v>#REF!</v>
      </c>
      <c r="U198" s="51"/>
      <c r="V198" s="51" t="e">
        <f t="shared" si="87"/>
        <v>#REF!</v>
      </c>
      <c r="W198" s="51"/>
      <c r="X198" s="51" t="e">
        <f t="shared" si="87"/>
        <v>#REF!</v>
      </c>
      <c r="Y198" s="54"/>
      <c r="Z198" s="51" t="e">
        <f t="shared" si="87"/>
        <v>#REF!</v>
      </c>
      <c r="AA198" s="51"/>
      <c r="AB198" s="51" t="e">
        <f t="shared" si="87"/>
        <v>#REF!</v>
      </c>
      <c r="AC198" s="51"/>
      <c r="AD198" s="51" t="e">
        <f t="shared" si="87"/>
        <v>#REF!</v>
      </c>
      <c r="AE198" s="54"/>
      <c r="AF198" s="51" t="e">
        <f t="shared" si="87"/>
        <v>#REF!</v>
      </c>
      <c r="AG198" s="38">
        <v>-19050.1</v>
      </c>
      <c r="AH198" s="38">
        <v>17831.3</v>
      </c>
      <c r="AI198" s="38">
        <v>-39359</v>
      </c>
      <c r="AJ198" s="35">
        <v>2941</v>
      </c>
      <c r="AK198" s="35">
        <v>0</v>
      </c>
      <c r="AL198" s="35">
        <v>0</v>
      </c>
    </row>
    <row r="199" spans="1:38" s="6" customFormat="1" ht="38.25">
      <c r="A199" s="67"/>
      <c r="B199" s="72"/>
      <c r="C199" s="74" t="s">
        <v>265</v>
      </c>
      <c r="D199" s="77"/>
      <c r="E199" s="83" t="s">
        <v>182</v>
      </c>
      <c r="F199" s="52" t="e">
        <f>#REF!+F200+#REF!</f>
        <v>#REF!</v>
      </c>
      <c r="G199" s="52" t="e">
        <f>#REF!+G200+#REF!</f>
        <v>#REF!</v>
      </c>
      <c r="H199" s="52" t="e">
        <f>#REF!+H200+#REF!</f>
        <v>#REF!</v>
      </c>
      <c r="I199" s="51" t="e">
        <f>#REF!+I200+#REF!</f>
        <v>#REF!</v>
      </c>
      <c r="J199" s="51" t="e">
        <f>#REF!+J200+#REF!</f>
        <v>#REF!</v>
      </c>
      <c r="K199" s="51" t="e">
        <f>#REF!+K200+#REF!</f>
        <v>#REF!</v>
      </c>
      <c r="L199" s="51" t="e">
        <f>#REF!+L200+#REF!</f>
        <v>#REF!</v>
      </c>
      <c r="M199" s="51" t="e">
        <f>#REF!+M200+#REF!</f>
        <v>#REF!</v>
      </c>
      <c r="N199" s="51" t="e">
        <f>#REF!+N200+#REF!</f>
        <v>#REF!</v>
      </c>
      <c r="O199" s="51"/>
      <c r="P199" s="51" t="e">
        <f>#REF!+P200+#REF!</f>
        <v>#REF!</v>
      </c>
      <c r="Q199" s="51"/>
      <c r="R199" s="51" t="e">
        <f>#REF!+R200+#REF!</f>
        <v>#REF!</v>
      </c>
      <c r="S199" s="51"/>
      <c r="T199" s="51" t="e">
        <f>#REF!+T200+#REF!</f>
        <v>#REF!</v>
      </c>
      <c r="U199" s="51"/>
      <c r="V199" s="51" t="e">
        <f>#REF!+V200+#REF!</f>
        <v>#REF!</v>
      </c>
      <c r="W199" s="51"/>
      <c r="X199" s="51" t="e">
        <f>#REF!+X200+#REF!</f>
        <v>#REF!</v>
      </c>
      <c r="Y199" s="51"/>
      <c r="Z199" s="51" t="e">
        <f>#REF!+Z200+#REF!</f>
        <v>#REF!</v>
      </c>
      <c r="AA199" s="51"/>
      <c r="AB199" s="51" t="e">
        <f>#REF!+AB200+#REF!</f>
        <v>#REF!</v>
      </c>
      <c r="AC199" s="51"/>
      <c r="AD199" s="51" t="e">
        <f>#REF!+AD200+#REF!</f>
        <v>#REF!</v>
      </c>
      <c r="AE199" s="51"/>
      <c r="AF199" s="51" t="e">
        <f>#REF!+AF200+#REF!</f>
        <v>#REF!</v>
      </c>
      <c r="AG199" s="38">
        <v>-19050.1</v>
      </c>
      <c r="AH199" s="38">
        <v>17831.3</v>
      </c>
      <c r="AI199" s="38">
        <v>-39359</v>
      </c>
      <c r="AJ199" s="35">
        <v>2941</v>
      </c>
      <c r="AK199" s="35">
        <v>0</v>
      </c>
      <c r="AL199" s="35">
        <v>0</v>
      </c>
    </row>
    <row r="200" spans="1:38" s="6" customFormat="1" ht="15">
      <c r="A200" s="67"/>
      <c r="B200" s="72"/>
      <c r="C200" s="74" t="s">
        <v>270</v>
      </c>
      <c r="D200" s="77"/>
      <c r="E200" s="83" t="s">
        <v>271</v>
      </c>
      <c r="F200" s="53">
        <f aca="true" t="shared" si="88" ref="F200:AF200">F201</f>
        <v>21151.8</v>
      </c>
      <c r="G200" s="53">
        <f t="shared" si="88"/>
        <v>42300</v>
      </c>
      <c r="H200" s="53">
        <f t="shared" si="88"/>
        <v>0</v>
      </c>
      <c r="I200" s="51">
        <f t="shared" si="88"/>
        <v>26.5</v>
      </c>
      <c r="J200" s="51">
        <f t="shared" si="88"/>
        <v>21178.3</v>
      </c>
      <c r="K200" s="51">
        <f t="shared" si="88"/>
        <v>0</v>
      </c>
      <c r="L200" s="51">
        <f t="shared" si="88"/>
        <v>42300</v>
      </c>
      <c r="M200" s="51">
        <f t="shared" si="88"/>
        <v>0</v>
      </c>
      <c r="N200" s="51">
        <f t="shared" si="88"/>
        <v>0</v>
      </c>
      <c r="O200" s="51"/>
      <c r="P200" s="51">
        <f t="shared" si="88"/>
        <v>21178.3</v>
      </c>
      <c r="Q200" s="51"/>
      <c r="R200" s="51">
        <f t="shared" si="88"/>
        <v>42300</v>
      </c>
      <c r="S200" s="51"/>
      <c r="T200" s="51">
        <f t="shared" si="88"/>
        <v>0</v>
      </c>
      <c r="U200" s="51"/>
      <c r="V200" s="51">
        <f t="shared" si="88"/>
        <v>21178.3</v>
      </c>
      <c r="W200" s="51"/>
      <c r="X200" s="51">
        <f t="shared" si="88"/>
        <v>42300</v>
      </c>
      <c r="Y200" s="51"/>
      <c r="Z200" s="51">
        <f t="shared" si="88"/>
        <v>0</v>
      </c>
      <c r="AA200" s="51"/>
      <c r="AB200" s="51">
        <f t="shared" si="88"/>
        <v>21178.3</v>
      </c>
      <c r="AC200" s="51"/>
      <c r="AD200" s="51">
        <f t="shared" si="88"/>
        <v>42300</v>
      </c>
      <c r="AE200" s="51"/>
      <c r="AF200" s="51">
        <f t="shared" si="88"/>
        <v>0</v>
      </c>
      <c r="AG200" s="38">
        <v>-19050.1</v>
      </c>
      <c r="AH200" s="38">
        <v>2128.2000000000007</v>
      </c>
      <c r="AI200" s="38">
        <v>-39359</v>
      </c>
      <c r="AJ200" s="35">
        <v>2941</v>
      </c>
      <c r="AK200" s="35">
        <v>0</v>
      </c>
      <c r="AL200" s="35">
        <v>0</v>
      </c>
    </row>
    <row r="201" spans="1:38" s="6" customFormat="1" ht="38.25">
      <c r="A201" s="67"/>
      <c r="B201" s="72"/>
      <c r="C201" s="74"/>
      <c r="D201" s="77" t="s">
        <v>60</v>
      </c>
      <c r="E201" s="83" t="s">
        <v>180</v>
      </c>
      <c r="F201" s="53">
        <v>21151.8</v>
      </c>
      <c r="G201" s="53">
        <v>42300</v>
      </c>
      <c r="H201" s="53">
        <v>0</v>
      </c>
      <c r="I201" s="51">
        <v>26.5</v>
      </c>
      <c r="J201" s="51">
        <f>F201+I201</f>
        <v>21178.3</v>
      </c>
      <c r="K201" s="51">
        <v>0</v>
      </c>
      <c r="L201" s="51">
        <f>G201+K201</f>
        <v>42300</v>
      </c>
      <c r="M201" s="51">
        <v>0</v>
      </c>
      <c r="N201" s="51">
        <f>H201+M201</f>
        <v>0</v>
      </c>
      <c r="O201" s="51"/>
      <c r="P201" s="51">
        <f>J201+O201</f>
        <v>21178.3</v>
      </c>
      <c r="Q201" s="51"/>
      <c r="R201" s="51">
        <f>L201+Q201</f>
        <v>42300</v>
      </c>
      <c r="S201" s="51"/>
      <c r="T201" s="51">
        <f>N201+S201</f>
        <v>0</v>
      </c>
      <c r="U201" s="51"/>
      <c r="V201" s="51">
        <f>P201+U201</f>
        <v>21178.3</v>
      </c>
      <c r="W201" s="51"/>
      <c r="X201" s="51">
        <f>R201+W201</f>
        <v>42300</v>
      </c>
      <c r="Y201" s="51"/>
      <c r="Z201" s="51">
        <f>T201+Y201</f>
        <v>0</v>
      </c>
      <c r="AA201" s="51"/>
      <c r="AB201" s="51">
        <f>V201+AA201</f>
        <v>21178.3</v>
      </c>
      <c r="AC201" s="51"/>
      <c r="AD201" s="51">
        <f>X201+AC201</f>
        <v>42300</v>
      </c>
      <c r="AE201" s="51"/>
      <c r="AF201" s="51">
        <f>Z201+AE201</f>
        <v>0</v>
      </c>
      <c r="AG201" s="38">
        <v>-19050.1</v>
      </c>
      <c r="AH201" s="38">
        <v>2128.2000000000007</v>
      </c>
      <c r="AI201" s="38">
        <v>-39359</v>
      </c>
      <c r="AJ201" s="35">
        <v>2941</v>
      </c>
      <c r="AK201" s="35">
        <v>0</v>
      </c>
      <c r="AL201" s="35">
        <v>0</v>
      </c>
    </row>
    <row r="202" spans="1:38" s="6" customFormat="1" ht="38.25">
      <c r="A202" s="67"/>
      <c r="B202" s="72"/>
      <c r="C202" s="74" t="s">
        <v>292</v>
      </c>
      <c r="D202" s="77"/>
      <c r="E202" s="83" t="s">
        <v>325</v>
      </c>
      <c r="F202" s="53" t="e">
        <f aca="true" t="shared" si="89" ref="F202:N202">F211+F203</f>
        <v>#REF!</v>
      </c>
      <c r="G202" s="53" t="e">
        <f t="shared" si="89"/>
        <v>#REF!</v>
      </c>
      <c r="H202" s="53" t="e">
        <f t="shared" si="89"/>
        <v>#REF!</v>
      </c>
      <c r="I202" s="51" t="e">
        <f t="shared" si="89"/>
        <v>#REF!</v>
      </c>
      <c r="J202" s="51" t="e">
        <f t="shared" si="89"/>
        <v>#REF!</v>
      </c>
      <c r="K202" s="51" t="e">
        <f t="shared" si="89"/>
        <v>#REF!</v>
      </c>
      <c r="L202" s="51" t="e">
        <f t="shared" si="89"/>
        <v>#REF!</v>
      </c>
      <c r="M202" s="51" t="e">
        <f t="shared" si="89"/>
        <v>#REF!</v>
      </c>
      <c r="N202" s="51" t="e">
        <f t="shared" si="89"/>
        <v>#REF!</v>
      </c>
      <c r="O202" s="51"/>
      <c r="P202" s="51" t="e">
        <f>P211+P203</f>
        <v>#REF!</v>
      </c>
      <c r="Q202" s="51"/>
      <c r="R202" s="51" t="e">
        <f>R211+R203</f>
        <v>#REF!</v>
      </c>
      <c r="S202" s="51"/>
      <c r="T202" s="51" t="e">
        <f aca="true" t="shared" si="90" ref="T202:AF202">T211+T203</f>
        <v>#REF!</v>
      </c>
      <c r="U202" s="93" t="e">
        <f t="shared" si="90"/>
        <v>#REF!</v>
      </c>
      <c r="V202" s="51" t="e">
        <f t="shared" si="90"/>
        <v>#REF!</v>
      </c>
      <c r="W202" s="51" t="e">
        <f t="shared" si="90"/>
        <v>#REF!</v>
      </c>
      <c r="X202" s="51" t="e">
        <f t="shared" si="90"/>
        <v>#REF!</v>
      </c>
      <c r="Y202" s="51" t="e">
        <f t="shared" si="90"/>
        <v>#REF!</v>
      </c>
      <c r="Z202" s="51" t="e">
        <f t="shared" si="90"/>
        <v>#REF!</v>
      </c>
      <c r="AA202" s="51" t="e">
        <f t="shared" si="90"/>
        <v>#REF!</v>
      </c>
      <c r="AB202" s="51" t="e">
        <f t="shared" si="90"/>
        <v>#REF!</v>
      </c>
      <c r="AC202" s="51" t="e">
        <f t="shared" si="90"/>
        <v>#REF!</v>
      </c>
      <c r="AD202" s="51" t="e">
        <f t="shared" si="90"/>
        <v>#REF!</v>
      </c>
      <c r="AE202" s="51" t="e">
        <f t="shared" si="90"/>
        <v>#REF!</v>
      </c>
      <c r="AF202" s="51" t="e">
        <f t="shared" si="90"/>
        <v>#REF!</v>
      </c>
      <c r="AG202" s="38">
        <v>-11568.3</v>
      </c>
      <c r="AH202" s="35">
        <v>38536.200000000004</v>
      </c>
      <c r="AI202" s="35">
        <v>2360.2000000000003</v>
      </c>
      <c r="AJ202" s="35">
        <v>4485.000000000001</v>
      </c>
      <c r="AK202" s="35">
        <v>6856.4</v>
      </c>
      <c r="AL202" s="35">
        <v>6856.4</v>
      </c>
    </row>
    <row r="203" spans="1:38" s="6" customFormat="1" ht="38.25">
      <c r="A203" s="67"/>
      <c r="B203" s="72"/>
      <c r="C203" s="74" t="s">
        <v>293</v>
      </c>
      <c r="D203" s="77"/>
      <c r="E203" s="83" t="s">
        <v>307</v>
      </c>
      <c r="F203" s="53" t="e">
        <f>F204+F207+#REF!+F209</f>
        <v>#REF!</v>
      </c>
      <c r="G203" s="53" t="e">
        <f>G204+G207+#REF!+G209</f>
        <v>#REF!</v>
      </c>
      <c r="H203" s="53" t="e">
        <f>H204+H207+#REF!+H209</f>
        <v>#REF!</v>
      </c>
      <c r="I203" s="51" t="e">
        <f>I204+I207+#REF!+I209</f>
        <v>#REF!</v>
      </c>
      <c r="J203" s="51" t="e">
        <f>J204+J207+#REF!+J209</f>
        <v>#REF!</v>
      </c>
      <c r="K203" s="51" t="e">
        <f>K204+K207+#REF!+K209</f>
        <v>#REF!</v>
      </c>
      <c r="L203" s="51" t="e">
        <f>L204+L207+#REF!+L209</f>
        <v>#REF!</v>
      </c>
      <c r="M203" s="51" t="e">
        <f>M204+M207+#REF!+M209</f>
        <v>#REF!</v>
      </c>
      <c r="N203" s="51" t="e">
        <f>N204+N207+#REF!+N209</f>
        <v>#REF!</v>
      </c>
      <c r="O203" s="51"/>
      <c r="P203" s="51" t="e">
        <f>P204+P207+#REF!+P209</f>
        <v>#REF!</v>
      </c>
      <c r="Q203" s="51"/>
      <c r="R203" s="51" t="e">
        <f>R204+R207+#REF!+R209</f>
        <v>#REF!</v>
      </c>
      <c r="S203" s="51"/>
      <c r="T203" s="51" t="e">
        <f>T204+T207+#REF!+T209</f>
        <v>#REF!</v>
      </c>
      <c r="U203" s="51" t="e">
        <f>U204+U207+#REF!+U209</f>
        <v>#REF!</v>
      </c>
      <c r="V203" s="51" t="e">
        <f>V204+V207+#REF!+V209</f>
        <v>#REF!</v>
      </c>
      <c r="W203" s="51" t="e">
        <f>W204+W207+#REF!+W209</f>
        <v>#REF!</v>
      </c>
      <c r="X203" s="51" t="e">
        <f>X204+X207+#REF!+X209</f>
        <v>#REF!</v>
      </c>
      <c r="Y203" s="51" t="e">
        <f>Y204+Y207+#REF!+Y209</f>
        <v>#REF!</v>
      </c>
      <c r="Z203" s="51" t="e">
        <f>Z204+Z207+#REF!+Z209</f>
        <v>#REF!</v>
      </c>
      <c r="AA203" s="51" t="e">
        <f>AA204+AA207+#REF!+AA209</f>
        <v>#REF!</v>
      </c>
      <c r="AB203" s="51" t="e">
        <f>AB204+AB207+#REF!+AB209</f>
        <v>#REF!</v>
      </c>
      <c r="AC203" s="51" t="e">
        <f>AC204+AC207+#REF!+AC209</f>
        <v>#REF!</v>
      </c>
      <c r="AD203" s="51" t="e">
        <f>AD204+AD207+#REF!+AD209</f>
        <v>#REF!</v>
      </c>
      <c r="AE203" s="51" t="e">
        <f>AE204+AE207+#REF!+AE209</f>
        <v>#REF!</v>
      </c>
      <c r="AF203" s="51" t="e">
        <f>AF204+AF207+#REF!+AF209</f>
        <v>#REF!</v>
      </c>
      <c r="AG203" s="38">
        <v>-2642.5</v>
      </c>
      <c r="AH203" s="35">
        <v>25107.700000000004</v>
      </c>
      <c r="AI203" s="35">
        <v>290.8</v>
      </c>
      <c r="AJ203" s="35">
        <v>290.8</v>
      </c>
      <c r="AK203" s="35">
        <v>0</v>
      </c>
      <c r="AL203" s="35">
        <v>0</v>
      </c>
    </row>
    <row r="204" spans="1:38" s="6" customFormat="1" ht="25.5">
      <c r="A204" s="67"/>
      <c r="B204" s="72"/>
      <c r="C204" s="74" t="s">
        <v>300</v>
      </c>
      <c r="D204" s="77"/>
      <c r="E204" s="83" t="s">
        <v>301</v>
      </c>
      <c r="F204" s="53">
        <f>SUM(F205:F206)</f>
        <v>1593.1</v>
      </c>
      <c r="G204" s="53">
        <f aca="true" t="shared" si="91" ref="G204:N204">SUM(G205:G206)</f>
        <v>0</v>
      </c>
      <c r="H204" s="53">
        <f t="shared" si="91"/>
        <v>0</v>
      </c>
      <c r="I204" s="51">
        <f t="shared" si="91"/>
        <v>6956.4</v>
      </c>
      <c r="J204" s="51">
        <f t="shared" si="91"/>
        <v>8549.5</v>
      </c>
      <c r="K204" s="51">
        <f t="shared" si="91"/>
        <v>0</v>
      </c>
      <c r="L204" s="51">
        <f t="shared" si="91"/>
        <v>0</v>
      </c>
      <c r="M204" s="51">
        <f t="shared" si="91"/>
        <v>0</v>
      </c>
      <c r="N204" s="51">
        <f t="shared" si="91"/>
        <v>0</v>
      </c>
      <c r="O204" s="51"/>
      <c r="P204" s="51">
        <f>SUM(P205:P206)</f>
        <v>8549.5</v>
      </c>
      <c r="Q204" s="51"/>
      <c r="R204" s="51">
        <f>SUM(R205:R206)</f>
        <v>0</v>
      </c>
      <c r="S204" s="51"/>
      <c r="T204" s="51">
        <f>SUM(T205:T206)</f>
        <v>0</v>
      </c>
      <c r="U204" s="51"/>
      <c r="V204" s="51">
        <f>SUM(V205:V206)</f>
        <v>8549.5</v>
      </c>
      <c r="W204" s="51"/>
      <c r="X204" s="51">
        <f>SUM(X205:X206)</f>
        <v>0</v>
      </c>
      <c r="Y204" s="51"/>
      <c r="Z204" s="51">
        <f aca="true" t="shared" si="92" ref="Z204:AF204">SUM(Z205:Z206)</f>
        <v>0</v>
      </c>
      <c r="AA204" s="51"/>
      <c r="AB204" s="51">
        <f t="shared" si="92"/>
        <v>8549.5</v>
      </c>
      <c r="AC204" s="51"/>
      <c r="AD204" s="51">
        <f t="shared" si="92"/>
        <v>0</v>
      </c>
      <c r="AE204" s="51"/>
      <c r="AF204" s="51">
        <f t="shared" si="92"/>
        <v>0</v>
      </c>
      <c r="AG204" s="35">
        <v>229.9000000000001</v>
      </c>
      <c r="AH204" s="35">
        <v>8779.400000000001</v>
      </c>
      <c r="AI204" s="35">
        <v>290.8</v>
      </c>
      <c r="AJ204" s="35">
        <v>290.8</v>
      </c>
      <c r="AK204" s="35">
        <v>0</v>
      </c>
      <c r="AL204" s="35">
        <v>0</v>
      </c>
    </row>
    <row r="205" spans="1:38" s="6" customFormat="1" ht="38.25">
      <c r="A205" s="67"/>
      <c r="B205" s="72"/>
      <c r="C205" s="74"/>
      <c r="D205" s="77" t="s">
        <v>53</v>
      </c>
      <c r="E205" s="83" t="s">
        <v>171</v>
      </c>
      <c r="F205" s="53">
        <f>790.1-100</f>
        <v>690.1</v>
      </c>
      <c r="G205" s="53">
        <v>0</v>
      </c>
      <c r="H205" s="53">
        <v>0</v>
      </c>
      <c r="I205" s="51">
        <f>2169.1+910</f>
        <v>3079.1</v>
      </c>
      <c r="J205" s="51">
        <f>F205+I205</f>
        <v>3769.2</v>
      </c>
      <c r="K205" s="51">
        <v>0</v>
      </c>
      <c r="L205" s="51">
        <f>G205+K205</f>
        <v>0</v>
      </c>
      <c r="M205" s="51">
        <v>0</v>
      </c>
      <c r="N205" s="51">
        <f>H205+M205</f>
        <v>0</v>
      </c>
      <c r="O205" s="51"/>
      <c r="P205" s="51">
        <f>J205+O205</f>
        <v>3769.2</v>
      </c>
      <c r="Q205" s="51"/>
      <c r="R205" s="51">
        <f>L205+Q205</f>
        <v>0</v>
      </c>
      <c r="S205" s="51"/>
      <c r="T205" s="51">
        <f>N205+S205</f>
        <v>0</v>
      </c>
      <c r="U205" s="51"/>
      <c r="V205" s="51">
        <f>P205+U205</f>
        <v>3769.2</v>
      </c>
      <c r="W205" s="51"/>
      <c r="X205" s="51">
        <f>R205+W205</f>
        <v>0</v>
      </c>
      <c r="Y205" s="51"/>
      <c r="Z205" s="51">
        <f>T205+Y205</f>
        <v>0</v>
      </c>
      <c r="AA205" s="51"/>
      <c r="AB205" s="51">
        <f>V205+AA205</f>
        <v>3769.2</v>
      </c>
      <c r="AC205" s="51"/>
      <c r="AD205" s="51">
        <f>X205+AC205</f>
        <v>0</v>
      </c>
      <c r="AE205" s="51"/>
      <c r="AF205" s="51">
        <f>Z205+AE205</f>
        <v>0</v>
      </c>
      <c r="AG205" s="35">
        <v>1132.9</v>
      </c>
      <c r="AH205" s="35">
        <v>4902.1</v>
      </c>
      <c r="AI205" s="35">
        <v>290.8</v>
      </c>
      <c r="AJ205" s="35">
        <v>290.8</v>
      </c>
      <c r="AK205" s="35">
        <v>0</v>
      </c>
      <c r="AL205" s="35">
        <v>0</v>
      </c>
    </row>
    <row r="206" spans="1:38" s="6" customFormat="1" ht="15">
      <c r="A206" s="67"/>
      <c r="B206" s="72"/>
      <c r="C206" s="74"/>
      <c r="D206" s="77" t="s">
        <v>54</v>
      </c>
      <c r="E206" s="83" t="s">
        <v>55</v>
      </c>
      <c r="F206" s="53">
        <v>903</v>
      </c>
      <c r="G206" s="53">
        <v>0</v>
      </c>
      <c r="H206" s="53">
        <v>0</v>
      </c>
      <c r="I206" s="51">
        <f>1041+2836.3</f>
        <v>3877.3</v>
      </c>
      <c r="J206" s="51">
        <f>F206+I206</f>
        <v>4780.3</v>
      </c>
      <c r="K206" s="51">
        <v>0</v>
      </c>
      <c r="L206" s="51">
        <f>G206+K206</f>
        <v>0</v>
      </c>
      <c r="M206" s="51">
        <v>0</v>
      </c>
      <c r="N206" s="51">
        <f>H206+M206</f>
        <v>0</v>
      </c>
      <c r="O206" s="51"/>
      <c r="P206" s="51">
        <f>J206+O206</f>
        <v>4780.3</v>
      </c>
      <c r="Q206" s="51"/>
      <c r="R206" s="51">
        <f>L206+Q206</f>
        <v>0</v>
      </c>
      <c r="S206" s="51"/>
      <c r="T206" s="51">
        <f>N206+S206</f>
        <v>0</v>
      </c>
      <c r="U206" s="51"/>
      <c r="V206" s="51">
        <f>P206+U206</f>
        <v>4780.3</v>
      </c>
      <c r="W206" s="51"/>
      <c r="X206" s="51">
        <f>R206+W206</f>
        <v>0</v>
      </c>
      <c r="Y206" s="51"/>
      <c r="Z206" s="51">
        <f>T206+Y206</f>
        <v>0</v>
      </c>
      <c r="AA206" s="51"/>
      <c r="AB206" s="51">
        <f>V206+AA206</f>
        <v>4780.3</v>
      </c>
      <c r="AC206" s="51"/>
      <c r="AD206" s="51">
        <f>X206+AC206</f>
        <v>0</v>
      </c>
      <c r="AE206" s="51"/>
      <c r="AF206" s="51">
        <f>Z206+AE206</f>
        <v>0</v>
      </c>
      <c r="AG206" s="79">
        <v>-903</v>
      </c>
      <c r="AH206" s="35">
        <v>3877.3</v>
      </c>
      <c r="AI206" s="35">
        <v>0</v>
      </c>
      <c r="AJ206" s="35">
        <v>0</v>
      </c>
      <c r="AK206" s="35">
        <v>0</v>
      </c>
      <c r="AL206" s="35">
        <v>0</v>
      </c>
    </row>
    <row r="207" spans="1:38" s="6" customFormat="1" ht="28.5" customHeight="1">
      <c r="A207" s="67"/>
      <c r="B207" s="72"/>
      <c r="C207" s="74" t="s">
        <v>345</v>
      </c>
      <c r="D207" s="77"/>
      <c r="E207" s="83" t="s">
        <v>346</v>
      </c>
      <c r="F207" s="53">
        <f>F208</f>
        <v>0</v>
      </c>
      <c r="G207" s="53">
        <f aca="true" t="shared" si="93" ref="G207:N207">G208</f>
        <v>0</v>
      </c>
      <c r="H207" s="53">
        <f t="shared" si="93"/>
        <v>0</v>
      </c>
      <c r="I207" s="51">
        <f t="shared" si="93"/>
        <v>0</v>
      </c>
      <c r="J207" s="51">
        <f t="shared" si="93"/>
        <v>0</v>
      </c>
      <c r="K207" s="51">
        <f t="shared" si="93"/>
        <v>0</v>
      </c>
      <c r="L207" s="51">
        <f t="shared" si="93"/>
        <v>0</v>
      </c>
      <c r="M207" s="51">
        <f t="shared" si="93"/>
        <v>0</v>
      </c>
      <c r="N207" s="51">
        <f t="shared" si="93"/>
        <v>0</v>
      </c>
      <c r="O207" s="51"/>
      <c r="P207" s="51">
        <f>P208</f>
        <v>0</v>
      </c>
      <c r="Q207" s="51"/>
      <c r="R207" s="51">
        <f>R208</f>
        <v>0</v>
      </c>
      <c r="S207" s="51"/>
      <c r="T207" s="51">
        <f aca="true" t="shared" si="94" ref="T207:AF207">T208</f>
        <v>0</v>
      </c>
      <c r="U207" s="51">
        <f t="shared" si="94"/>
        <v>3257.1</v>
      </c>
      <c r="V207" s="51">
        <f t="shared" si="94"/>
        <v>3257.1</v>
      </c>
      <c r="W207" s="51">
        <f t="shared" si="94"/>
        <v>0</v>
      </c>
      <c r="X207" s="51">
        <f t="shared" si="94"/>
        <v>0</v>
      </c>
      <c r="Y207" s="51">
        <f t="shared" si="94"/>
        <v>0</v>
      </c>
      <c r="Z207" s="51">
        <f t="shared" si="94"/>
        <v>0</v>
      </c>
      <c r="AA207" s="51"/>
      <c r="AB207" s="51">
        <f t="shared" si="94"/>
        <v>3257.1</v>
      </c>
      <c r="AC207" s="51"/>
      <c r="AD207" s="51">
        <f t="shared" si="94"/>
        <v>0</v>
      </c>
      <c r="AE207" s="51"/>
      <c r="AF207" s="51">
        <f t="shared" si="94"/>
        <v>0</v>
      </c>
      <c r="AG207" s="38">
        <v>-2307.1</v>
      </c>
      <c r="AH207" s="35">
        <v>950</v>
      </c>
      <c r="AI207" s="35">
        <v>0</v>
      </c>
      <c r="AJ207" s="35">
        <v>0</v>
      </c>
      <c r="AK207" s="35">
        <v>0</v>
      </c>
      <c r="AL207" s="35">
        <v>0</v>
      </c>
    </row>
    <row r="208" spans="1:38" s="6" customFormat="1" ht="38.25">
      <c r="A208" s="67"/>
      <c r="B208" s="72"/>
      <c r="C208" s="74"/>
      <c r="D208" s="77" t="s">
        <v>53</v>
      </c>
      <c r="E208" s="83" t="s">
        <v>171</v>
      </c>
      <c r="F208" s="53"/>
      <c r="G208" s="53"/>
      <c r="H208" s="53"/>
      <c r="I208" s="51"/>
      <c r="J208" s="51"/>
      <c r="K208" s="51"/>
      <c r="L208" s="51"/>
      <c r="M208" s="51"/>
      <c r="N208" s="51"/>
      <c r="O208" s="51"/>
      <c r="P208" s="51">
        <f>J208+O208</f>
        <v>0</v>
      </c>
      <c r="Q208" s="51"/>
      <c r="R208" s="51">
        <f>L208+Q208</f>
        <v>0</v>
      </c>
      <c r="S208" s="51"/>
      <c r="T208" s="51">
        <f>N208+S208</f>
        <v>0</v>
      </c>
      <c r="U208" s="51">
        <v>3257.1</v>
      </c>
      <c r="V208" s="51">
        <f>P208+U208</f>
        <v>3257.1</v>
      </c>
      <c r="W208" s="51">
        <v>0</v>
      </c>
      <c r="X208" s="51">
        <f>R208+W208</f>
        <v>0</v>
      </c>
      <c r="Y208" s="51">
        <v>0</v>
      </c>
      <c r="Z208" s="51">
        <f>T208+Y208</f>
        <v>0</v>
      </c>
      <c r="AA208" s="51"/>
      <c r="AB208" s="51">
        <f>V208+AA208</f>
        <v>3257.1</v>
      </c>
      <c r="AC208" s="51"/>
      <c r="AD208" s="51">
        <f>X208+AC208</f>
        <v>0</v>
      </c>
      <c r="AE208" s="51"/>
      <c r="AF208" s="51">
        <f>Z208+AE208</f>
        <v>0</v>
      </c>
      <c r="AG208" s="38">
        <v>-2307.1</v>
      </c>
      <c r="AH208" s="35">
        <v>950</v>
      </c>
      <c r="AI208" s="35">
        <v>0</v>
      </c>
      <c r="AJ208" s="35">
        <v>0</v>
      </c>
      <c r="AK208" s="35">
        <v>0</v>
      </c>
      <c r="AL208" s="35">
        <v>0</v>
      </c>
    </row>
    <row r="209" spans="1:38" s="6" customFormat="1" ht="38.25">
      <c r="A209" s="67"/>
      <c r="B209" s="72"/>
      <c r="C209" s="74" t="s">
        <v>327</v>
      </c>
      <c r="D209" s="77"/>
      <c r="E209" s="83" t="s">
        <v>311</v>
      </c>
      <c r="F209" s="36">
        <f>F210</f>
        <v>2770.7</v>
      </c>
      <c r="G209" s="36">
        <f aca="true" t="shared" si="95" ref="G209:AF209">G210</f>
        <v>0</v>
      </c>
      <c r="H209" s="36">
        <f t="shared" si="95"/>
        <v>0</v>
      </c>
      <c r="I209" s="35"/>
      <c r="J209" s="35">
        <f t="shared" si="95"/>
        <v>2770.7</v>
      </c>
      <c r="K209" s="35"/>
      <c r="L209" s="35">
        <f t="shared" si="95"/>
        <v>0</v>
      </c>
      <c r="M209" s="35"/>
      <c r="N209" s="35">
        <f t="shared" si="95"/>
        <v>0</v>
      </c>
      <c r="O209" s="35"/>
      <c r="P209" s="35">
        <f t="shared" si="95"/>
        <v>2770.7</v>
      </c>
      <c r="Q209" s="35"/>
      <c r="R209" s="35">
        <f t="shared" si="95"/>
        <v>0</v>
      </c>
      <c r="S209" s="35"/>
      <c r="T209" s="35">
        <f t="shared" si="95"/>
        <v>0</v>
      </c>
      <c r="U209" s="35"/>
      <c r="V209" s="35">
        <f t="shared" si="95"/>
        <v>2770.7</v>
      </c>
      <c r="W209" s="35"/>
      <c r="X209" s="35">
        <f t="shared" si="95"/>
        <v>0</v>
      </c>
      <c r="Y209" s="35"/>
      <c r="Z209" s="35">
        <f t="shared" si="95"/>
        <v>0</v>
      </c>
      <c r="AA209" s="51">
        <f t="shared" si="95"/>
        <v>-319.3</v>
      </c>
      <c r="AB209" s="51">
        <f t="shared" si="95"/>
        <v>2451.3999999999996</v>
      </c>
      <c r="AC209" s="51">
        <f t="shared" si="95"/>
        <v>0</v>
      </c>
      <c r="AD209" s="51">
        <f t="shared" si="95"/>
        <v>0</v>
      </c>
      <c r="AE209" s="51">
        <f t="shared" si="95"/>
        <v>0</v>
      </c>
      <c r="AF209" s="51">
        <f t="shared" si="95"/>
        <v>0</v>
      </c>
      <c r="AG209" s="79">
        <v>-565.3</v>
      </c>
      <c r="AH209" s="35">
        <v>1886.0999999999997</v>
      </c>
      <c r="AI209" s="35">
        <v>0</v>
      </c>
      <c r="AJ209" s="35">
        <v>0</v>
      </c>
      <c r="AK209" s="35">
        <v>0</v>
      </c>
      <c r="AL209" s="35">
        <v>0</v>
      </c>
    </row>
    <row r="210" spans="1:38" s="6" customFormat="1" ht="38.25">
      <c r="A210" s="67"/>
      <c r="B210" s="72"/>
      <c r="C210" s="74"/>
      <c r="D210" s="77" t="s">
        <v>53</v>
      </c>
      <c r="E210" s="83" t="s">
        <v>171</v>
      </c>
      <c r="F210" s="36">
        <f>1770.7+1000</f>
        <v>2770.7</v>
      </c>
      <c r="G210" s="36">
        <v>0</v>
      </c>
      <c r="H210" s="36">
        <v>0</v>
      </c>
      <c r="I210" s="35"/>
      <c r="J210" s="35">
        <f>F210+I210</f>
        <v>2770.7</v>
      </c>
      <c r="K210" s="35"/>
      <c r="L210" s="35">
        <f>G210+K210</f>
        <v>0</v>
      </c>
      <c r="M210" s="35"/>
      <c r="N210" s="35">
        <f>H210+M210</f>
        <v>0</v>
      </c>
      <c r="O210" s="35"/>
      <c r="P210" s="35">
        <f>J210+O210</f>
        <v>2770.7</v>
      </c>
      <c r="Q210" s="35"/>
      <c r="R210" s="35">
        <f>L210+Q210</f>
        <v>0</v>
      </c>
      <c r="S210" s="35"/>
      <c r="T210" s="35">
        <f>N210+S210</f>
        <v>0</v>
      </c>
      <c r="U210" s="35"/>
      <c r="V210" s="35">
        <f>P210+U210</f>
        <v>2770.7</v>
      </c>
      <c r="W210" s="35"/>
      <c r="X210" s="35">
        <f>R210+W210</f>
        <v>0</v>
      </c>
      <c r="Y210" s="35"/>
      <c r="Z210" s="35">
        <f>T210+Y210</f>
        <v>0</v>
      </c>
      <c r="AA210" s="51">
        <v>-319.3</v>
      </c>
      <c r="AB210" s="51">
        <f>V210+AA210</f>
        <v>2451.3999999999996</v>
      </c>
      <c r="AC210" s="51">
        <v>0</v>
      </c>
      <c r="AD210" s="51">
        <f>X210+AC210</f>
        <v>0</v>
      </c>
      <c r="AE210" s="51">
        <v>0</v>
      </c>
      <c r="AF210" s="51">
        <f>Z210+AE210</f>
        <v>0</v>
      </c>
      <c r="AG210" s="79">
        <v>-565.3</v>
      </c>
      <c r="AH210" s="35">
        <v>1886.0999999999997</v>
      </c>
      <c r="AI210" s="35">
        <v>0</v>
      </c>
      <c r="AJ210" s="35">
        <v>0</v>
      </c>
      <c r="AK210" s="35">
        <v>0</v>
      </c>
      <c r="AL210" s="35">
        <v>0</v>
      </c>
    </row>
    <row r="211" spans="1:38" s="6" customFormat="1" ht="38.25">
      <c r="A211" s="67"/>
      <c r="B211" s="72"/>
      <c r="C211" s="74" t="s">
        <v>294</v>
      </c>
      <c r="D211" s="77"/>
      <c r="E211" s="83" t="s">
        <v>182</v>
      </c>
      <c r="F211" s="53" t="e">
        <f>#REF!+F212+F214+#REF!+#REF!</f>
        <v>#REF!</v>
      </c>
      <c r="G211" s="53" t="e">
        <f>#REF!+G212+G214+#REF!+#REF!</f>
        <v>#REF!</v>
      </c>
      <c r="H211" s="53" t="e">
        <f>#REF!+H212+H214+#REF!+#REF!</f>
        <v>#REF!</v>
      </c>
      <c r="I211" s="51" t="e">
        <f>#REF!+I212+I214+#REF!+#REF!</f>
        <v>#REF!</v>
      </c>
      <c r="J211" s="51" t="e">
        <f>#REF!+J212+J214+#REF!+#REF!</f>
        <v>#REF!</v>
      </c>
      <c r="K211" s="51" t="e">
        <f>#REF!+K212+K214+#REF!+#REF!</f>
        <v>#REF!</v>
      </c>
      <c r="L211" s="51" t="e">
        <f>#REF!+L212+L214+#REF!+#REF!</f>
        <v>#REF!</v>
      </c>
      <c r="M211" s="51" t="e">
        <f>#REF!+M212+M214+#REF!+#REF!</f>
        <v>#REF!</v>
      </c>
      <c r="N211" s="51" t="e">
        <f>#REF!+N212+N214+#REF!+#REF!</f>
        <v>#REF!</v>
      </c>
      <c r="O211" s="51"/>
      <c r="P211" s="51" t="e">
        <f>#REF!+P212+P214+#REF!+#REF!</f>
        <v>#REF!</v>
      </c>
      <c r="Q211" s="51"/>
      <c r="R211" s="51" t="e">
        <f>#REF!+R212+R214+#REF!+#REF!</f>
        <v>#REF!</v>
      </c>
      <c r="S211" s="51"/>
      <c r="T211" s="51" t="e">
        <f>#REF!+T212+T214+#REF!+#REF!</f>
        <v>#REF!</v>
      </c>
      <c r="U211" s="93" t="e">
        <f>#REF!+U212+U214+#REF!+#REF!</f>
        <v>#REF!</v>
      </c>
      <c r="V211" s="51" t="e">
        <f>#REF!+V212+V214+#REF!+#REF!</f>
        <v>#REF!</v>
      </c>
      <c r="W211" s="51" t="e">
        <f>#REF!+W212+W214+#REF!+#REF!</f>
        <v>#REF!</v>
      </c>
      <c r="X211" s="51" t="e">
        <f>#REF!+X212+X214+#REF!+#REF!</f>
        <v>#REF!</v>
      </c>
      <c r="Y211" s="51" t="e">
        <f>#REF!+Y212+Y214+#REF!+#REF!</f>
        <v>#REF!</v>
      </c>
      <c r="Z211" s="51" t="e">
        <f>#REF!+Z212+Z214+#REF!+#REF!</f>
        <v>#REF!</v>
      </c>
      <c r="AA211" s="93"/>
      <c r="AB211" s="51" t="e">
        <f>#REF!+AB212+AB214+#REF!+#REF!</f>
        <v>#REF!</v>
      </c>
      <c r="AC211" s="51"/>
      <c r="AD211" s="51" t="e">
        <f>#REF!+AD212+AD214+#REF!+#REF!</f>
        <v>#REF!</v>
      </c>
      <c r="AE211" s="51"/>
      <c r="AF211" s="51" t="e">
        <f>#REF!+AF212+AF214+#REF!+#REF!</f>
        <v>#REF!</v>
      </c>
      <c r="AG211" s="79">
        <v>-8925.8</v>
      </c>
      <c r="AH211" s="79">
        <v>13428.5</v>
      </c>
      <c r="AI211" s="79">
        <v>2069.4</v>
      </c>
      <c r="AJ211" s="79">
        <v>4194.200000000001</v>
      </c>
      <c r="AK211" s="79">
        <v>6856.4</v>
      </c>
      <c r="AL211" s="79">
        <v>6856.4</v>
      </c>
    </row>
    <row r="212" spans="1:38" s="6" customFormat="1" ht="25.5">
      <c r="A212" s="67"/>
      <c r="B212" s="72"/>
      <c r="C212" s="74" t="s">
        <v>299</v>
      </c>
      <c r="D212" s="77"/>
      <c r="E212" s="83" t="s">
        <v>297</v>
      </c>
      <c r="F212" s="53">
        <f aca="true" t="shared" si="96" ref="F212:AF212">F213</f>
        <v>11982.4</v>
      </c>
      <c r="G212" s="53">
        <f t="shared" si="96"/>
        <v>2124.8</v>
      </c>
      <c r="H212" s="53">
        <f t="shared" si="96"/>
        <v>0</v>
      </c>
      <c r="I212" s="54">
        <f t="shared" si="96"/>
        <v>-2303.6</v>
      </c>
      <c r="J212" s="51">
        <f t="shared" si="96"/>
        <v>9678.8</v>
      </c>
      <c r="K212" s="51">
        <f t="shared" si="96"/>
        <v>0</v>
      </c>
      <c r="L212" s="51">
        <f t="shared" si="96"/>
        <v>2124.8</v>
      </c>
      <c r="M212" s="51">
        <f t="shared" si="96"/>
        <v>0</v>
      </c>
      <c r="N212" s="51">
        <f t="shared" si="96"/>
        <v>0</v>
      </c>
      <c r="O212" s="54"/>
      <c r="P212" s="51">
        <f t="shared" si="96"/>
        <v>9678.8</v>
      </c>
      <c r="Q212" s="51"/>
      <c r="R212" s="51">
        <f t="shared" si="96"/>
        <v>2124.8</v>
      </c>
      <c r="S212" s="51"/>
      <c r="T212" s="51">
        <f t="shared" si="96"/>
        <v>0</v>
      </c>
      <c r="U212" s="54"/>
      <c r="V212" s="51">
        <f t="shared" si="96"/>
        <v>9678.8</v>
      </c>
      <c r="W212" s="51"/>
      <c r="X212" s="51">
        <f t="shared" si="96"/>
        <v>2124.8</v>
      </c>
      <c r="Y212" s="51"/>
      <c r="Z212" s="51">
        <f t="shared" si="96"/>
        <v>0</v>
      </c>
      <c r="AA212" s="54"/>
      <c r="AB212" s="51">
        <f t="shared" si="96"/>
        <v>9678.8</v>
      </c>
      <c r="AC212" s="51"/>
      <c r="AD212" s="51">
        <f t="shared" si="96"/>
        <v>2124.8</v>
      </c>
      <c r="AE212" s="51"/>
      <c r="AF212" s="51">
        <f t="shared" si="96"/>
        <v>0</v>
      </c>
      <c r="AG212" s="38">
        <v>-2069.4</v>
      </c>
      <c r="AH212" s="38">
        <v>7609.4</v>
      </c>
      <c r="AI212" s="38">
        <v>2069.4</v>
      </c>
      <c r="AJ212" s="38">
        <v>4194.200000000001</v>
      </c>
      <c r="AK212" s="38">
        <v>0</v>
      </c>
      <c r="AL212" s="38">
        <v>0</v>
      </c>
    </row>
    <row r="213" spans="1:38" s="6" customFormat="1" ht="38.25">
      <c r="A213" s="67"/>
      <c r="B213" s="72"/>
      <c r="C213" s="74"/>
      <c r="D213" s="77" t="s">
        <v>60</v>
      </c>
      <c r="E213" s="83" t="s">
        <v>180</v>
      </c>
      <c r="F213" s="53">
        <v>11982.4</v>
      </c>
      <c r="G213" s="53">
        <v>2124.8</v>
      </c>
      <c r="H213" s="53">
        <v>0</v>
      </c>
      <c r="I213" s="54">
        <f>646.7+49.7-3000</f>
        <v>-2303.6</v>
      </c>
      <c r="J213" s="51">
        <f>F213+I213</f>
        <v>9678.8</v>
      </c>
      <c r="K213" s="51">
        <v>0</v>
      </c>
      <c r="L213" s="51">
        <f>G213+K213</f>
        <v>2124.8</v>
      </c>
      <c r="M213" s="51">
        <v>0</v>
      </c>
      <c r="N213" s="51">
        <f>H213+M213</f>
        <v>0</v>
      </c>
      <c r="O213" s="54"/>
      <c r="P213" s="51">
        <f>J213+O213</f>
        <v>9678.8</v>
      </c>
      <c r="Q213" s="51"/>
      <c r="R213" s="51">
        <f>L213+Q213</f>
        <v>2124.8</v>
      </c>
      <c r="S213" s="51"/>
      <c r="T213" s="51">
        <f>N213+S213</f>
        <v>0</v>
      </c>
      <c r="U213" s="54"/>
      <c r="V213" s="51">
        <f>P213+U213</f>
        <v>9678.8</v>
      </c>
      <c r="W213" s="51"/>
      <c r="X213" s="51">
        <f>R213+W213</f>
        <v>2124.8</v>
      </c>
      <c r="Y213" s="51"/>
      <c r="Z213" s="51">
        <f>T213+Y213</f>
        <v>0</v>
      </c>
      <c r="AA213" s="54"/>
      <c r="AB213" s="51">
        <f>V213+AA213</f>
        <v>9678.8</v>
      </c>
      <c r="AC213" s="51"/>
      <c r="AD213" s="51">
        <f>X213+AC213</f>
        <v>2124.8</v>
      </c>
      <c r="AE213" s="51"/>
      <c r="AF213" s="51">
        <f>Z213+AE213</f>
        <v>0</v>
      </c>
      <c r="AG213" s="38">
        <v>-2069.4</v>
      </c>
      <c r="AH213" s="35">
        <v>7609.4</v>
      </c>
      <c r="AI213" s="35">
        <v>2069.4</v>
      </c>
      <c r="AJ213" s="35">
        <v>4194.200000000001</v>
      </c>
      <c r="AK213" s="35">
        <v>0</v>
      </c>
      <c r="AL213" s="35">
        <v>0</v>
      </c>
    </row>
    <row r="214" spans="1:38" s="6" customFormat="1" ht="38.25">
      <c r="A214" s="67"/>
      <c r="B214" s="72"/>
      <c r="C214" s="74" t="s">
        <v>295</v>
      </c>
      <c r="D214" s="77"/>
      <c r="E214" s="83" t="s">
        <v>321</v>
      </c>
      <c r="F214" s="53">
        <f>F215</f>
        <v>12554.5</v>
      </c>
      <c r="G214" s="53">
        <f>G215</f>
        <v>0</v>
      </c>
      <c r="H214" s="53">
        <f>H215</f>
        <v>0</v>
      </c>
      <c r="I214" s="51"/>
      <c r="J214" s="51">
        <f>J215</f>
        <v>12554.5</v>
      </c>
      <c r="K214" s="51"/>
      <c r="L214" s="51">
        <f>L215</f>
        <v>0</v>
      </c>
      <c r="M214" s="51"/>
      <c r="N214" s="51">
        <f>N215</f>
        <v>0</v>
      </c>
      <c r="O214" s="51"/>
      <c r="P214" s="51">
        <f>P215</f>
        <v>12554.5</v>
      </c>
      <c r="Q214" s="51"/>
      <c r="R214" s="51">
        <f>R215</f>
        <v>0</v>
      </c>
      <c r="S214" s="51"/>
      <c r="T214" s="51">
        <f aca="true" t="shared" si="97" ref="T214:AF214">T215</f>
        <v>0</v>
      </c>
      <c r="U214" s="93">
        <f t="shared" si="97"/>
        <v>-5698.1</v>
      </c>
      <c r="V214" s="51">
        <f t="shared" si="97"/>
        <v>6856.4</v>
      </c>
      <c r="W214" s="51">
        <f t="shared" si="97"/>
        <v>0</v>
      </c>
      <c r="X214" s="51">
        <f t="shared" si="97"/>
        <v>0</v>
      </c>
      <c r="Y214" s="51">
        <f t="shared" si="97"/>
        <v>0</v>
      </c>
      <c r="Z214" s="51">
        <f t="shared" si="97"/>
        <v>0</v>
      </c>
      <c r="AA214" s="93"/>
      <c r="AB214" s="51">
        <f t="shared" si="97"/>
        <v>6856.4</v>
      </c>
      <c r="AC214" s="51"/>
      <c r="AD214" s="51">
        <f t="shared" si="97"/>
        <v>0</v>
      </c>
      <c r="AE214" s="51"/>
      <c r="AF214" s="51">
        <f t="shared" si="97"/>
        <v>0</v>
      </c>
      <c r="AG214" s="79">
        <v>-6856.4</v>
      </c>
      <c r="AH214" s="79">
        <v>0</v>
      </c>
      <c r="AI214" s="79">
        <v>0</v>
      </c>
      <c r="AJ214" s="79">
        <v>0</v>
      </c>
      <c r="AK214" s="79">
        <v>6856.4</v>
      </c>
      <c r="AL214" s="79">
        <v>6856.4</v>
      </c>
    </row>
    <row r="215" spans="1:38" s="6" customFormat="1" ht="38.25">
      <c r="A215" s="67"/>
      <c r="B215" s="72"/>
      <c r="C215" s="74"/>
      <c r="D215" s="77" t="s">
        <v>60</v>
      </c>
      <c r="E215" s="83" t="s">
        <v>180</v>
      </c>
      <c r="F215" s="53">
        <v>12554.5</v>
      </c>
      <c r="G215" s="53">
        <v>0</v>
      </c>
      <c r="H215" s="53">
        <v>0</v>
      </c>
      <c r="I215" s="51"/>
      <c r="J215" s="51">
        <f>F215+I215</f>
        <v>12554.5</v>
      </c>
      <c r="K215" s="51"/>
      <c r="L215" s="51">
        <f>G215+K215</f>
        <v>0</v>
      </c>
      <c r="M215" s="51"/>
      <c r="N215" s="51">
        <f>H215+M215</f>
        <v>0</v>
      </c>
      <c r="O215" s="51"/>
      <c r="P215" s="51">
        <f>J215+O215</f>
        <v>12554.5</v>
      </c>
      <c r="Q215" s="51"/>
      <c r="R215" s="51">
        <f>L215+Q215</f>
        <v>0</v>
      </c>
      <c r="S215" s="51"/>
      <c r="T215" s="51">
        <f>N215+S215</f>
        <v>0</v>
      </c>
      <c r="U215" s="93">
        <v>-5698.1</v>
      </c>
      <c r="V215" s="51">
        <f>P215+U215</f>
        <v>6856.4</v>
      </c>
      <c r="W215" s="51">
        <v>0</v>
      </c>
      <c r="X215" s="51">
        <f>R215+W215</f>
        <v>0</v>
      </c>
      <c r="Y215" s="51">
        <v>0</v>
      </c>
      <c r="Z215" s="51">
        <f>T215+Y215</f>
        <v>0</v>
      </c>
      <c r="AA215" s="93"/>
      <c r="AB215" s="51">
        <f>V215+AA215</f>
        <v>6856.4</v>
      </c>
      <c r="AC215" s="51"/>
      <c r="AD215" s="51">
        <f>X215+AC215</f>
        <v>0</v>
      </c>
      <c r="AE215" s="51"/>
      <c r="AF215" s="51">
        <f>Z215+AE215</f>
        <v>0</v>
      </c>
      <c r="AG215" s="79">
        <v>-6856.4</v>
      </c>
      <c r="AH215" s="35">
        <v>0</v>
      </c>
      <c r="AI215" s="35">
        <v>0</v>
      </c>
      <c r="AJ215" s="35">
        <v>0</v>
      </c>
      <c r="AK215" s="35">
        <v>6856.4</v>
      </c>
      <c r="AL215" s="35">
        <v>6856.4</v>
      </c>
    </row>
    <row r="216" spans="1:38" s="6" customFormat="1" ht="15">
      <c r="A216" s="70"/>
      <c r="B216" s="74" t="s">
        <v>119</v>
      </c>
      <c r="C216" s="109"/>
      <c r="D216" s="109"/>
      <c r="E216" s="75" t="s">
        <v>120</v>
      </c>
      <c r="F216" s="35" t="e">
        <f>F223+#REF!+#REF!+F217</f>
        <v>#REF!</v>
      </c>
      <c r="G216" s="35" t="e">
        <f>G223+#REF!+#REF!+G217</f>
        <v>#REF!</v>
      </c>
      <c r="H216" s="35" t="e">
        <f>H223+#REF!+#REF!+H217</f>
        <v>#REF!</v>
      </c>
      <c r="I216" s="35" t="e">
        <f>I223+#REF!+#REF!+I217</f>
        <v>#REF!</v>
      </c>
      <c r="J216" s="35" t="e">
        <f>J223+#REF!+#REF!+J217</f>
        <v>#REF!</v>
      </c>
      <c r="K216" s="35" t="e">
        <f>K223+#REF!+#REF!+K217</f>
        <v>#REF!</v>
      </c>
      <c r="L216" s="35" t="e">
        <f>L223+#REF!+#REF!+L217</f>
        <v>#REF!</v>
      </c>
      <c r="M216" s="35" t="e">
        <f>M223+#REF!+#REF!+M217</f>
        <v>#REF!</v>
      </c>
      <c r="N216" s="35" t="e">
        <f>N223+#REF!+#REF!+N217</f>
        <v>#REF!</v>
      </c>
      <c r="O216" s="35" t="e">
        <f>O223+#REF!+#REF!+O217</f>
        <v>#REF!</v>
      </c>
      <c r="P216" s="35" t="e">
        <f>P223+#REF!+#REF!+P217</f>
        <v>#REF!</v>
      </c>
      <c r="Q216" s="35" t="e">
        <f>Q223+#REF!+#REF!+Q217</f>
        <v>#REF!</v>
      </c>
      <c r="R216" s="35" t="e">
        <f>R223+#REF!+#REF!+R217</f>
        <v>#REF!</v>
      </c>
      <c r="S216" s="35" t="e">
        <f>S223+#REF!+#REF!+S217</f>
        <v>#REF!</v>
      </c>
      <c r="T216" s="35" t="e">
        <f>T223+#REF!+#REF!+T217</f>
        <v>#REF!</v>
      </c>
      <c r="U216" s="35" t="e">
        <f>U223+#REF!+#REF!+U217</f>
        <v>#REF!</v>
      </c>
      <c r="V216" s="35" t="e">
        <f>V223+#REF!+#REF!+V217</f>
        <v>#REF!</v>
      </c>
      <c r="W216" s="35" t="e">
        <f>W223+#REF!+#REF!+W217</f>
        <v>#REF!</v>
      </c>
      <c r="X216" s="35" t="e">
        <f>X223+#REF!+#REF!+X217</f>
        <v>#REF!</v>
      </c>
      <c r="Y216" s="35" t="e">
        <f>Y223+#REF!+#REF!+Y217</f>
        <v>#REF!</v>
      </c>
      <c r="Z216" s="35" t="e">
        <f>Z223+#REF!+#REF!+Z217</f>
        <v>#REF!</v>
      </c>
      <c r="AA216" s="35" t="e">
        <f>AA223+#REF!+#REF!+AA217</f>
        <v>#REF!</v>
      </c>
      <c r="AB216" s="35" t="e">
        <f>AB223+#REF!+#REF!+AB217</f>
        <v>#REF!</v>
      </c>
      <c r="AC216" s="35" t="e">
        <f>AC223+#REF!+#REF!+AC217</f>
        <v>#REF!</v>
      </c>
      <c r="AD216" s="35" t="e">
        <f>AD223+#REF!+#REF!+AD217</f>
        <v>#REF!</v>
      </c>
      <c r="AE216" s="35" t="e">
        <f>AE223+#REF!+#REF!+AE217</f>
        <v>#REF!</v>
      </c>
      <c r="AF216" s="35" t="e">
        <f>AF223+#REF!+#REF!+AF217</f>
        <v>#REF!</v>
      </c>
      <c r="AG216" s="35">
        <v>31063.9</v>
      </c>
      <c r="AH216" s="35">
        <v>220257.99999999997</v>
      </c>
      <c r="AI216" s="38">
        <v>-22741.1</v>
      </c>
      <c r="AJ216" s="35">
        <v>2187.2</v>
      </c>
      <c r="AK216" s="35">
        <v>0</v>
      </c>
      <c r="AL216" s="35">
        <v>12314.400000000001</v>
      </c>
    </row>
    <row r="217" spans="1:38" s="6" customFormat="1" ht="15">
      <c r="A217" s="70"/>
      <c r="B217" s="74" t="s">
        <v>121</v>
      </c>
      <c r="C217" s="109"/>
      <c r="D217" s="109"/>
      <c r="E217" s="110" t="s">
        <v>122</v>
      </c>
      <c r="F217" s="53" t="e">
        <f aca="true" t="shared" si="98" ref="F217:H219">F218</f>
        <v>#REF!</v>
      </c>
      <c r="G217" s="53" t="e">
        <f t="shared" si="98"/>
        <v>#REF!</v>
      </c>
      <c r="H217" s="53" t="e">
        <f t="shared" si="98"/>
        <v>#REF!</v>
      </c>
      <c r="I217" s="51" t="e">
        <f aca="true" t="shared" si="99" ref="I217:X219">I218</f>
        <v>#REF!</v>
      </c>
      <c r="J217" s="51" t="e">
        <f t="shared" si="99"/>
        <v>#REF!</v>
      </c>
      <c r="K217" s="51" t="e">
        <f t="shared" si="99"/>
        <v>#REF!</v>
      </c>
      <c r="L217" s="51" t="e">
        <f t="shared" si="99"/>
        <v>#REF!</v>
      </c>
      <c r="M217" s="51" t="e">
        <f t="shared" si="99"/>
        <v>#REF!</v>
      </c>
      <c r="N217" s="51" t="e">
        <f t="shared" si="99"/>
        <v>#REF!</v>
      </c>
      <c r="O217" s="54" t="e">
        <f>O218+#REF!</f>
        <v>#REF!</v>
      </c>
      <c r="P217" s="51" t="e">
        <f>P218+#REF!</f>
        <v>#REF!</v>
      </c>
      <c r="Q217" s="54" t="e">
        <f>Q218+#REF!</f>
        <v>#REF!</v>
      </c>
      <c r="R217" s="51" t="e">
        <f>R218+#REF!</f>
        <v>#REF!</v>
      </c>
      <c r="S217" s="54" t="e">
        <f>S218+#REF!</f>
        <v>#REF!</v>
      </c>
      <c r="T217" s="51" t="e">
        <f>T218+#REF!</f>
        <v>#REF!</v>
      </c>
      <c r="U217" s="54"/>
      <c r="V217" s="51" t="e">
        <f>V218+#REF!</f>
        <v>#REF!</v>
      </c>
      <c r="W217" s="54"/>
      <c r="X217" s="51" t="e">
        <f>X218+#REF!</f>
        <v>#REF!</v>
      </c>
      <c r="Y217" s="54"/>
      <c r="Z217" s="51" t="e">
        <f>Z218+#REF!</f>
        <v>#REF!</v>
      </c>
      <c r="AA217" s="54"/>
      <c r="AB217" s="51" t="e">
        <f>AB218+#REF!</f>
        <v>#REF!</v>
      </c>
      <c r="AC217" s="54"/>
      <c r="AD217" s="51" t="e">
        <f>AD218+#REF!</f>
        <v>#REF!</v>
      </c>
      <c r="AE217" s="54"/>
      <c r="AF217" s="51" t="e">
        <f>AF218+#REF!</f>
        <v>#REF!</v>
      </c>
      <c r="AG217" s="35">
        <v>29916.4</v>
      </c>
      <c r="AH217" s="35">
        <v>47961.200000000004</v>
      </c>
      <c r="AI217" s="35">
        <v>0</v>
      </c>
      <c r="AJ217" s="35">
        <v>0</v>
      </c>
      <c r="AK217" s="35">
        <v>0</v>
      </c>
      <c r="AL217" s="35">
        <v>4790.8</v>
      </c>
    </row>
    <row r="218" spans="1:38" s="6" customFormat="1" ht="25.5">
      <c r="A218" s="70"/>
      <c r="B218" s="74"/>
      <c r="C218" s="109" t="s">
        <v>20</v>
      </c>
      <c r="D218" s="109"/>
      <c r="E218" s="110" t="s">
        <v>275</v>
      </c>
      <c r="F218" s="53" t="e">
        <f t="shared" si="98"/>
        <v>#REF!</v>
      </c>
      <c r="G218" s="53" t="e">
        <f t="shared" si="98"/>
        <v>#REF!</v>
      </c>
      <c r="H218" s="53" t="e">
        <f t="shared" si="98"/>
        <v>#REF!</v>
      </c>
      <c r="I218" s="51" t="e">
        <f t="shared" si="99"/>
        <v>#REF!</v>
      </c>
      <c r="J218" s="51" t="e">
        <f t="shared" si="99"/>
        <v>#REF!</v>
      </c>
      <c r="K218" s="51" t="e">
        <f t="shared" si="99"/>
        <v>#REF!</v>
      </c>
      <c r="L218" s="51" t="e">
        <f t="shared" si="99"/>
        <v>#REF!</v>
      </c>
      <c r="M218" s="51" t="e">
        <f t="shared" si="99"/>
        <v>#REF!</v>
      </c>
      <c r="N218" s="51" t="e">
        <f t="shared" si="99"/>
        <v>#REF!</v>
      </c>
      <c r="O218" s="54" t="e">
        <f t="shared" si="99"/>
        <v>#REF!</v>
      </c>
      <c r="P218" s="51" t="e">
        <f t="shared" si="99"/>
        <v>#REF!</v>
      </c>
      <c r="Q218" s="54" t="e">
        <f t="shared" si="99"/>
        <v>#REF!</v>
      </c>
      <c r="R218" s="51" t="e">
        <f t="shared" si="99"/>
        <v>#REF!</v>
      </c>
      <c r="S218" s="54" t="e">
        <f t="shared" si="99"/>
        <v>#REF!</v>
      </c>
      <c r="T218" s="51" t="e">
        <f t="shared" si="99"/>
        <v>#REF!</v>
      </c>
      <c r="U218" s="54"/>
      <c r="V218" s="51" t="e">
        <f t="shared" si="99"/>
        <v>#REF!</v>
      </c>
      <c r="W218" s="54"/>
      <c r="X218" s="51" t="e">
        <f t="shared" si="99"/>
        <v>#REF!</v>
      </c>
      <c r="Y218" s="54"/>
      <c r="Z218" s="51" t="e">
        <f>Z219</f>
        <v>#REF!</v>
      </c>
      <c r="AA218" s="54"/>
      <c r="AB218" s="51" t="e">
        <f>AB219</f>
        <v>#REF!</v>
      </c>
      <c r="AC218" s="54"/>
      <c r="AD218" s="51" t="e">
        <f>AD219</f>
        <v>#REF!</v>
      </c>
      <c r="AE218" s="54"/>
      <c r="AF218" s="51" t="e">
        <f>AF219</f>
        <v>#REF!</v>
      </c>
      <c r="AG218" s="35">
        <v>29916.4</v>
      </c>
      <c r="AH218" s="35">
        <v>47961.200000000004</v>
      </c>
      <c r="AI218" s="35">
        <v>0</v>
      </c>
      <c r="AJ218" s="35">
        <v>0</v>
      </c>
      <c r="AK218" s="35">
        <v>0</v>
      </c>
      <c r="AL218" s="35">
        <v>4790.8</v>
      </c>
    </row>
    <row r="219" spans="1:38" s="6" customFormat="1" ht="15">
      <c r="A219" s="70"/>
      <c r="B219" s="74"/>
      <c r="C219" s="109" t="s">
        <v>21</v>
      </c>
      <c r="D219" s="109"/>
      <c r="E219" s="110" t="s">
        <v>42</v>
      </c>
      <c r="F219" s="53" t="e">
        <f t="shared" si="98"/>
        <v>#REF!</v>
      </c>
      <c r="G219" s="53" t="e">
        <f t="shared" si="98"/>
        <v>#REF!</v>
      </c>
      <c r="H219" s="53" t="e">
        <f t="shared" si="98"/>
        <v>#REF!</v>
      </c>
      <c r="I219" s="51" t="e">
        <f t="shared" si="99"/>
        <v>#REF!</v>
      </c>
      <c r="J219" s="51" t="e">
        <f t="shared" si="99"/>
        <v>#REF!</v>
      </c>
      <c r="K219" s="51" t="e">
        <f t="shared" si="99"/>
        <v>#REF!</v>
      </c>
      <c r="L219" s="51" t="e">
        <f t="shared" si="99"/>
        <v>#REF!</v>
      </c>
      <c r="M219" s="51" t="e">
        <f t="shared" si="99"/>
        <v>#REF!</v>
      </c>
      <c r="N219" s="51" t="e">
        <f t="shared" si="99"/>
        <v>#REF!</v>
      </c>
      <c r="O219" s="54" t="e">
        <f t="shared" si="99"/>
        <v>#REF!</v>
      </c>
      <c r="P219" s="51" t="e">
        <f t="shared" si="99"/>
        <v>#REF!</v>
      </c>
      <c r="Q219" s="54" t="e">
        <f t="shared" si="99"/>
        <v>#REF!</v>
      </c>
      <c r="R219" s="51" t="e">
        <f t="shared" si="99"/>
        <v>#REF!</v>
      </c>
      <c r="S219" s="54" t="e">
        <f t="shared" si="99"/>
        <v>#REF!</v>
      </c>
      <c r="T219" s="51" t="e">
        <f t="shared" si="99"/>
        <v>#REF!</v>
      </c>
      <c r="U219" s="54"/>
      <c r="V219" s="51" t="e">
        <f>V220</f>
        <v>#REF!</v>
      </c>
      <c r="W219" s="54"/>
      <c r="X219" s="51" t="e">
        <f>X220</f>
        <v>#REF!</v>
      </c>
      <c r="Y219" s="54"/>
      <c r="Z219" s="51" t="e">
        <f>Z220</f>
        <v>#REF!</v>
      </c>
      <c r="AA219" s="54"/>
      <c r="AB219" s="51" t="e">
        <f>AB220</f>
        <v>#REF!</v>
      </c>
      <c r="AC219" s="54"/>
      <c r="AD219" s="51" t="e">
        <f>AD220</f>
        <v>#REF!</v>
      </c>
      <c r="AE219" s="54"/>
      <c r="AF219" s="51" t="e">
        <f>AF220</f>
        <v>#REF!</v>
      </c>
      <c r="AG219" s="35">
        <v>29916.4</v>
      </c>
      <c r="AH219" s="35">
        <v>47961.200000000004</v>
      </c>
      <c r="AI219" s="35">
        <v>0</v>
      </c>
      <c r="AJ219" s="35">
        <v>0</v>
      </c>
      <c r="AK219" s="35">
        <v>0</v>
      </c>
      <c r="AL219" s="35">
        <v>4790.8</v>
      </c>
    </row>
    <row r="220" spans="1:38" s="6" customFormat="1" ht="38.25">
      <c r="A220" s="70"/>
      <c r="B220" s="74"/>
      <c r="C220" s="109" t="s">
        <v>233</v>
      </c>
      <c r="D220" s="109"/>
      <c r="E220" s="110" t="s">
        <v>182</v>
      </c>
      <c r="F220" s="53" t="e">
        <f>#REF!+F221+#REF!+#REF!+#REF!</f>
        <v>#REF!</v>
      </c>
      <c r="G220" s="53" t="e">
        <f>#REF!+G221+#REF!+#REF!+#REF!</f>
        <v>#REF!</v>
      </c>
      <c r="H220" s="53" t="e">
        <f>#REF!+H221+#REF!+#REF!+#REF!</f>
        <v>#REF!</v>
      </c>
      <c r="I220" s="51" t="e">
        <f>#REF!+I221+#REF!+#REF!+#REF!</f>
        <v>#REF!</v>
      </c>
      <c r="J220" s="51" t="e">
        <f>#REF!+J221+#REF!+#REF!+#REF!</f>
        <v>#REF!</v>
      </c>
      <c r="K220" s="51" t="e">
        <f>#REF!+K221+#REF!+#REF!+#REF!</f>
        <v>#REF!</v>
      </c>
      <c r="L220" s="51" t="e">
        <f>#REF!+L221+#REF!+#REF!+#REF!</f>
        <v>#REF!</v>
      </c>
      <c r="M220" s="51" t="e">
        <f>#REF!+M221+#REF!+#REF!+#REF!</f>
        <v>#REF!</v>
      </c>
      <c r="N220" s="51" t="e">
        <f>#REF!+N221+#REF!+#REF!+#REF!</f>
        <v>#REF!</v>
      </c>
      <c r="O220" s="54" t="e">
        <f>#REF!+O221+#REF!+#REF!+#REF!</f>
        <v>#REF!</v>
      </c>
      <c r="P220" s="51" t="e">
        <f>#REF!+P221+#REF!+#REF!+#REF!</f>
        <v>#REF!</v>
      </c>
      <c r="Q220" s="54" t="e">
        <f>#REF!+Q221+#REF!+#REF!+#REF!</f>
        <v>#REF!</v>
      </c>
      <c r="R220" s="51" t="e">
        <f>#REF!+R221+#REF!+#REF!+#REF!</f>
        <v>#REF!</v>
      </c>
      <c r="S220" s="54" t="e">
        <f>#REF!+S221+#REF!+#REF!+#REF!</f>
        <v>#REF!</v>
      </c>
      <c r="T220" s="51" t="e">
        <f>#REF!+T221+#REF!+#REF!+#REF!</f>
        <v>#REF!</v>
      </c>
      <c r="U220" s="54"/>
      <c r="V220" s="51" t="e">
        <f>#REF!+V221+#REF!+#REF!+#REF!</f>
        <v>#REF!</v>
      </c>
      <c r="W220" s="54"/>
      <c r="X220" s="51" t="e">
        <f>#REF!+X221+#REF!+#REF!+#REF!</f>
        <v>#REF!</v>
      </c>
      <c r="Y220" s="54"/>
      <c r="Z220" s="51" t="e">
        <f>#REF!+Z221+#REF!+#REF!+#REF!</f>
        <v>#REF!</v>
      </c>
      <c r="AA220" s="54"/>
      <c r="AB220" s="51" t="e">
        <f>#REF!+AB221+#REF!+#REF!+#REF!</f>
        <v>#REF!</v>
      </c>
      <c r="AC220" s="54"/>
      <c r="AD220" s="51" t="e">
        <f>#REF!+AD221+#REF!+#REF!+#REF!</f>
        <v>#REF!</v>
      </c>
      <c r="AE220" s="54"/>
      <c r="AF220" s="51" t="e">
        <f>#REF!+AF221+#REF!+#REF!+#REF!</f>
        <v>#REF!</v>
      </c>
      <c r="AG220" s="35">
        <v>29916.4</v>
      </c>
      <c r="AH220" s="35">
        <v>47961.200000000004</v>
      </c>
      <c r="AI220" s="35">
        <v>0</v>
      </c>
      <c r="AJ220" s="35">
        <v>0</v>
      </c>
      <c r="AK220" s="35">
        <v>0</v>
      </c>
      <c r="AL220" s="35">
        <v>4790.8</v>
      </c>
    </row>
    <row r="221" spans="1:38" s="25" customFormat="1" ht="25.5">
      <c r="A221" s="70"/>
      <c r="B221" s="74"/>
      <c r="C221" s="109" t="s">
        <v>290</v>
      </c>
      <c r="D221" s="109"/>
      <c r="E221" s="110" t="s">
        <v>272</v>
      </c>
      <c r="F221" s="53">
        <f aca="true" t="shared" si="100" ref="F221:N221">F222</f>
        <v>0</v>
      </c>
      <c r="G221" s="53">
        <f t="shared" si="100"/>
        <v>0</v>
      </c>
      <c r="H221" s="53">
        <f t="shared" si="100"/>
        <v>0</v>
      </c>
      <c r="I221" s="51">
        <f t="shared" si="100"/>
        <v>18068.600000000002</v>
      </c>
      <c r="J221" s="51">
        <f t="shared" si="100"/>
        <v>18068.600000000002</v>
      </c>
      <c r="K221" s="51">
        <f t="shared" si="100"/>
        <v>0</v>
      </c>
      <c r="L221" s="51">
        <f t="shared" si="100"/>
        <v>0</v>
      </c>
      <c r="M221" s="51">
        <f t="shared" si="100"/>
        <v>0</v>
      </c>
      <c r="N221" s="51">
        <f t="shared" si="100"/>
        <v>0</v>
      </c>
      <c r="O221" s="54">
        <f aca="true" t="shared" si="101" ref="O221:AF221">O222</f>
        <v>-23.8</v>
      </c>
      <c r="P221" s="54">
        <f t="shared" si="101"/>
        <v>18044.800000000003</v>
      </c>
      <c r="Q221" s="54">
        <f t="shared" si="101"/>
        <v>0</v>
      </c>
      <c r="R221" s="54">
        <f t="shared" si="101"/>
        <v>0</v>
      </c>
      <c r="S221" s="54">
        <f t="shared" si="101"/>
        <v>0</v>
      </c>
      <c r="T221" s="54">
        <f t="shared" si="101"/>
        <v>0</v>
      </c>
      <c r="U221" s="54"/>
      <c r="V221" s="54">
        <f t="shared" si="101"/>
        <v>18044.800000000003</v>
      </c>
      <c r="W221" s="54"/>
      <c r="X221" s="54">
        <f t="shared" si="101"/>
        <v>0</v>
      </c>
      <c r="Y221" s="54"/>
      <c r="Z221" s="54">
        <f t="shared" si="101"/>
        <v>0</v>
      </c>
      <c r="AA221" s="54"/>
      <c r="AB221" s="54">
        <f t="shared" si="101"/>
        <v>18044.800000000003</v>
      </c>
      <c r="AC221" s="54"/>
      <c r="AD221" s="54">
        <f t="shared" si="101"/>
        <v>0</v>
      </c>
      <c r="AE221" s="54"/>
      <c r="AF221" s="54">
        <f t="shared" si="101"/>
        <v>0</v>
      </c>
      <c r="AG221" s="38">
        <v>29916.4</v>
      </c>
      <c r="AH221" s="38">
        <v>47961.200000000004</v>
      </c>
      <c r="AI221" s="38">
        <v>0</v>
      </c>
      <c r="AJ221" s="38">
        <v>0</v>
      </c>
      <c r="AK221" s="38">
        <v>0</v>
      </c>
      <c r="AL221" s="38">
        <v>0</v>
      </c>
    </row>
    <row r="222" spans="1:38" s="25" customFormat="1" ht="38.25">
      <c r="A222" s="70"/>
      <c r="B222" s="74"/>
      <c r="C222" s="109"/>
      <c r="D222" s="109">
        <v>400</v>
      </c>
      <c r="E222" s="110" t="s">
        <v>180</v>
      </c>
      <c r="F222" s="53"/>
      <c r="G222" s="53"/>
      <c r="H222" s="53"/>
      <c r="I222" s="51">
        <f>12630.4+23307-17868.8</f>
        <v>18068.600000000002</v>
      </c>
      <c r="J222" s="51">
        <f>F222+I222</f>
        <v>18068.600000000002</v>
      </c>
      <c r="K222" s="51">
        <v>0</v>
      </c>
      <c r="L222" s="51">
        <f>G222+K222</f>
        <v>0</v>
      </c>
      <c r="M222" s="51">
        <v>0</v>
      </c>
      <c r="N222" s="51">
        <f>H222+M222</f>
        <v>0</v>
      </c>
      <c r="O222" s="54">
        <v>-23.8</v>
      </c>
      <c r="P222" s="51">
        <f>J222+O222</f>
        <v>18044.800000000003</v>
      </c>
      <c r="Q222" s="51">
        <v>0</v>
      </c>
      <c r="R222" s="51">
        <f>L222+Q222</f>
        <v>0</v>
      </c>
      <c r="S222" s="51">
        <v>0</v>
      </c>
      <c r="T222" s="51">
        <f>N222+S222</f>
        <v>0</v>
      </c>
      <c r="U222" s="54"/>
      <c r="V222" s="51">
        <f>P222+U222</f>
        <v>18044.800000000003</v>
      </c>
      <c r="W222" s="51"/>
      <c r="X222" s="51">
        <f>R222+W222</f>
        <v>0</v>
      </c>
      <c r="Y222" s="51"/>
      <c r="Z222" s="51">
        <f>T222+Y222</f>
        <v>0</v>
      </c>
      <c r="AA222" s="54"/>
      <c r="AB222" s="51">
        <f>V222+AA222</f>
        <v>18044.800000000003</v>
      </c>
      <c r="AC222" s="51"/>
      <c r="AD222" s="51">
        <f>X222+AC222</f>
        <v>0</v>
      </c>
      <c r="AE222" s="51"/>
      <c r="AF222" s="51">
        <f>Z222+AE222</f>
        <v>0</v>
      </c>
      <c r="AG222" s="38">
        <v>29916.4</v>
      </c>
      <c r="AH222" s="35">
        <v>47961.200000000004</v>
      </c>
      <c r="AI222" s="35">
        <v>0</v>
      </c>
      <c r="AJ222" s="35">
        <v>0</v>
      </c>
      <c r="AK222" s="35">
        <v>0</v>
      </c>
      <c r="AL222" s="35">
        <v>0</v>
      </c>
    </row>
    <row r="223" spans="1:38" s="6" customFormat="1" ht="15">
      <c r="A223" s="70"/>
      <c r="B223" s="68" t="s">
        <v>123</v>
      </c>
      <c r="C223" s="68"/>
      <c r="D223" s="106"/>
      <c r="E223" s="107" t="s">
        <v>124</v>
      </c>
      <c r="F223" s="53" t="e">
        <f aca="true" t="shared" si="102" ref="F223:T224">F224</f>
        <v>#REF!</v>
      </c>
      <c r="G223" s="53" t="e">
        <f t="shared" si="102"/>
        <v>#REF!</v>
      </c>
      <c r="H223" s="53" t="e">
        <f t="shared" si="102"/>
        <v>#REF!</v>
      </c>
      <c r="I223" s="51" t="e">
        <f t="shared" si="102"/>
        <v>#REF!</v>
      </c>
      <c r="J223" s="51" t="e">
        <f t="shared" si="102"/>
        <v>#REF!</v>
      </c>
      <c r="K223" s="51" t="e">
        <f t="shared" si="102"/>
        <v>#REF!</v>
      </c>
      <c r="L223" s="51" t="e">
        <f t="shared" si="102"/>
        <v>#REF!</v>
      </c>
      <c r="M223" s="51" t="e">
        <f t="shared" si="102"/>
        <v>#REF!</v>
      </c>
      <c r="N223" s="51" t="e">
        <f t="shared" si="102"/>
        <v>#REF!</v>
      </c>
      <c r="O223" s="54" t="e">
        <f t="shared" si="102"/>
        <v>#REF!</v>
      </c>
      <c r="P223" s="51" t="e">
        <f t="shared" si="102"/>
        <v>#REF!</v>
      </c>
      <c r="Q223" s="51" t="e">
        <f t="shared" si="102"/>
        <v>#REF!</v>
      </c>
      <c r="R223" s="51" t="e">
        <f t="shared" si="102"/>
        <v>#REF!</v>
      </c>
      <c r="S223" s="51" t="e">
        <f t="shared" si="102"/>
        <v>#REF!</v>
      </c>
      <c r="T223" s="51" t="e">
        <f t="shared" si="102"/>
        <v>#REF!</v>
      </c>
      <c r="U223" s="93" t="e">
        <f aca="true" t="shared" si="103" ref="U223:AF224">U224</f>
        <v>#REF!</v>
      </c>
      <c r="V223" s="51" t="e">
        <f t="shared" si="103"/>
        <v>#REF!</v>
      </c>
      <c r="W223" s="51" t="e">
        <f t="shared" si="103"/>
        <v>#REF!</v>
      </c>
      <c r="X223" s="51" t="e">
        <f t="shared" si="103"/>
        <v>#REF!</v>
      </c>
      <c r="Y223" s="51" t="e">
        <f t="shared" si="103"/>
        <v>#REF!</v>
      </c>
      <c r="Z223" s="51" t="e">
        <f t="shared" si="103"/>
        <v>#REF!</v>
      </c>
      <c r="AA223" s="93"/>
      <c r="AB223" s="51" t="e">
        <f t="shared" si="103"/>
        <v>#REF!</v>
      </c>
      <c r="AC223" s="51"/>
      <c r="AD223" s="51" t="e">
        <f t="shared" si="103"/>
        <v>#REF!</v>
      </c>
      <c r="AE223" s="51"/>
      <c r="AF223" s="51" t="e">
        <f t="shared" si="103"/>
        <v>#REF!</v>
      </c>
      <c r="AG223" s="35">
        <v>1147.5</v>
      </c>
      <c r="AH223" s="35">
        <v>154264.49999999997</v>
      </c>
      <c r="AI223" s="79">
        <v>-22741.1</v>
      </c>
      <c r="AJ223" s="35">
        <v>2187.2</v>
      </c>
      <c r="AK223" s="35">
        <v>0</v>
      </c>
      <c r="AL223" s="35">
        <v>0</v>
      </c>
    </row>
    <row r="224" spans="1:38" s="6" customFormat="1" ht="25.5">
      <c r="A224" s="70"/>
      <c r="B224" s="74"/>
      <c r="C224" s="74" t="s">
        <v>20</v>
      </c>
      <c r="D224" s="74"/>
      <c r="E224" s="108" t="s">
        <v>275</v>
      </c>
      <c r="F224" s="53" t="e">
        <f t="shared" si="102"/>
        <v>#REF!</v>
      </c>
      <c r="G224" s="53" t="e">
        <f t="shared" si="102"/>
        <v>#REF!</v>
      </c>
      <c r="H224" s="53" t="e">
        <f t="shared" si="102"/>
        <v>#REF!</v>
      </c>
      <c r="I224" s="51" t="e">
        <f t="shared" si="102"/>
        <v>#REF!</v>
      </c>
      <c r="J224" s="51" t="e">
        <f t="shared" si="102"/>
        <v>#REF!</v>
      </c>
      <c r="K224" s="51" t="e">
        <f t="shared" si="102"/>
        <v>#REF!</v>
      </c>
      <c r="L224" s="51" t="e">
        <f t="shared" si="102"/>
        <v>#REF!</v>
      </c>
      <c r="M224" s="51" t="e">
        <f t="shared" si="102"/>
        <v>#REF!</v>
      </c>
      <c r="N224" s="51" t="e">
        <f t="shared" si="102"/>
        <v>#REF!</v>
      </c>
      <c r="O224" s="54" t="e">
        <f t="shared" si="102"/>
        <v>#REF!</v>
      </c>
      <c r="P224" s="51" t="e">
        <f t="shared" si="102"/>
        <v>#REF!</v>
      </c>
      <c r="Q224" s="51" t="e">
        <f t="shared" si="102"/>
        <v>#REF!</v>
      </c>
      <c r="R224" s="51" t="e">
        <f t="shared" si="102"/>
        <v>#REF!</v>
      </c>
      <c r="S224" s="51" t="e">
        <f t="shared" si="102"/>
        <v>#REF!</v>
      </c>
      <c r="T224" s="51" t="e">
        <f t="shared" si="102"/>
        <v>#REF!</v>
      </c>
      <c r="U224" s="93" t="e">
        <f t="shared" si="103"/>
        <v>#REF!</v>
      </c>
      <c r="V224" s="51" t="e">
        <f t="shared" si="103"/>
        <v>#REF!</v>
      </c>
      <c r="W224" s="51" t="e">
        <f t="shared" si="103"/>
        <v>#REF!</v>
      </c>
      <c r="X224" s="51" t="e">
        <f t="shared" si="103"/>
        <v>#REF!</v>
      </c>
      <c r="Y224" s="51" t="e">
        <f t="shared" si="103"/>
        <v>#REF!</v>
      </c>
      <c r="Z224" s="51" t="e">
        <f t="shared" si="103"/>
        <v>#REF!</v>
      </c>
      <c r="AA224" s="93"/>
      <c r="AB224" s="51" t="e">
        <f t="shared" si="103"/>
        <v>#REF!</v>
      </c>
      <c r="AC224" s="51"/>
      <c r="AD224" s="51" t="e">
        <f t="shared" si="103"/>
        <v>#REF!</v>
      </c>
      <c r="AE224" s="51"/>
      <c r="AF224" s="51" t="e">
        <f t="shared" si="103"/>
        <v>#REF!</v>
      </c>
      <c r="AG224" s="35">
        <v>1147.5</v>
      </c>
      <c r="AH224" s="35">
        <v>154264.49999999997</v>
      </c>
      <c r="AI224" s="79">
        <v>-22741.1</v>
      </c>
      <c r="AJ224" s="35">
        <v>2187.2</v>
      </c>
      <c r="AK224" s="35">
        <v>0</v>
      </c>
      <c r="AL224" s="35">
        <v>0</v>
      </c>
    </row>
    <row r="225" spans="1:38" s="6" customFormat="1" ht="25.5" customHeight="1">
      <c r="A225" s="70"/>
      <c r="B225" s="74"/>
      <c r="C225" s="68" t="s">
        <v>22</v>
      </c>
      <c r="D225" s="71"/>
      <c r="E225" s="107" t="s">
        <v>181</v>
      </c>
      <c r="F225" s="53" t="e">
        <f>F229+F226+#REF!</f>
        <v>#REF!</v>
      </c>
      <c r="G225" s="53" t="e">
        <f>G229+G226+#REF!</f>
        <v>#REF!</v>
      </c>
      <c r="H225" s="53" t="e">
        <f>H229+H226+#REF!</f>
        <v>#REF!</v>
      </c>
      <c r="I225" s="51" t="e">
        <f>I229+I226+#REF!</f>
        <v>#REF!</v>
      </c>
      <c r="J225" s="51" t="e">
        <f>J229+J226+#REF!</f>
        <v>#REF!</v>
      </c>
      <c r="K225" s="51" t="e">
        <f>K229+K226+#REF!</f>
        <v>#REF!</v>
      </c>
      <c r="L225" s="51" t="e">
        <f>L229+L226+#REF!</f>
        <v>#REF!</v>
      </c>
      <c r="M225" s="51" t="e">
        <f>M229+M226+#REF!</f>
        <v>#REF!</v>
      </c>
      <c r="N225" s="51" t="e">
        <f>N229+N226+#REF!</f>
        <v>#REF!</v>
      </c>
      <c r="O225" s="54" t="e">
        <f>O229+O226+#REF!</f>
        <v>#REF!</v>
      </c>
      <c r="P225" s="51" t="e">
        <f>P229+P226+#REF!</f>
        <v>#REF!</v>
      </c>
      <c r="Q225" s="51" t="e">
        <f>Q229+Q226+#REF!</f>
        <v>#REF!</v>
      </c>
      <c r="R225" s="51" t="e">
        <f>R229+R226+#REF!</f>
        <v>#REF!</v>
      </c>
      <c r="S225" s="51" t="e">
        <f>S229+S226+#REF!</f>
        <v>#REF!</v>
      </c>
      <c r="T225" s="51" t="e">
        <f>T229+T226+#REF!</f>
        <v>#REF!</v>
      </c>
      <c r="U225" s="93" t="e">
        <f>U229+U226+#REF!</f>
        <v>#REF!</v>
      </c>
      <c r="V225" s="51" t="e">
        <f>V229+V226+#REF!</f>
        <v>#REF!</v>
      </c>
      <c r="W225" s="51" t="e">
        <f>W229+W226+#REF!</f>
        <v>#REF!</v>
      </c>
      <c r="X225" s="51" t="e">
        <f>X229+X226+#REF!</f>
        <v>#REF!</v>
      </c>
      <c r="Y225" s="51" t="e">
        <f>Y229+Y226+#REF!</f>
        <v>#REF!</v>
      </c>
      <c r="Z225" s="51" t="e">
        <f>Z229+Z226+#REF!</f>
        <v>#REF!</v>
      </c>
      <c r="AA225" s="93"/>
      <c r="AB225" s="51" t="e">
        <f>AB229+AB226+#REF!</f>
        <v>#REF!</v>
      </c>
      <c r="AC225" s="51"/>
      <c r="AD225" s="51" t="e">
        <f>AD229+AD226+#REF!</f>
        <v>#REF!</v>
      </c>
      <c r="AE225" s="51"/>
      <c r="AF225" s="51" t="e">
        <f>AF229+AF226+#REF!</f>
        <v>#REF!</v>
      </c>
      <c r="AG225" s="35">
        <v>1147.5</v>
      </c>
      <c r="AH225" s="35">
        <v>154264.49999999997</v>
      </c>
      <c r="AI225" s="79">
        <v>-22741.1</v>
      </c>
      <c r="AJ225" s="35">
        <v>2187.2</v>
      </c>
      <c r="AK225" s="35">
        <v>0</v>
      </c>
      <c r="AL225" s="35">
        <v>0</v>
      </c>
    </row>
    <row r="226" spans="1:38" s="6" customFormat="1" ht="25.5">
      <c r="A226" s="70"/>
      <c r="B226" s="74"/>
      <c r="C226" s="68" t="s">
        <v>23</v>
      </c>
      <c r="D226" s="71"/>
      <c r="E226" s="107" t="s">
        <v>6</v>
      </c>
      <c r="F226" s="53" t="e">
        <f>#REF!+F227+#REF!</f>
        <v>#REF!</v>
      </c>
      <c r="G226" s="53" t="e">
        <f>#REF!+G227+#REF!</f>
        <v>#REF!</v>
      </c>
      <c r="H226" s="53" t="e">
        <f>#REF!+H227+#REF!</f>
        <v>#REF!</v>
      </c>
      <c r="I226" s="51" t="e">
        <f>#REF!+I227+#REF!</f>
        <v>#REF!</v>
      </c>
      <c r="J226" s="51" t="e">
        <f>#REF!+J227+#REF!</f>
        <v>#REF!</v>
      </c>
      <c r="K226" s="51" t="e">
        <f>#REF!+K227+#REF!</f>
        <v>#REF!</v>
      </c>
      <c r="L226" s="51" t="e">
        <f>#REF!+L227+#REF!</f>
        <v>#REF!</v>
      </c>
      <c r="M226" s="51" t="e">
        <f>#REF!+M227+#REF!</f>
        <v>#REF!</v>
      </c>
      <c r="N226" s="51" t="e">
        <f>#REF!+N227+#REF!</f>
        <v>#REF!</v>
      </c>
      <c r="O226" s="51" t="e">
        <f>#REF!+O227+#REF!</f>
        <v>#REF!</v>
      </c>
      <c r="P226" s="51" t="e">
        <f>#REF!+P227+#REF!</f>
        <v>#REF!</v>
      </c>
      <c r="Q226" s="51" t="e">
        <f>#REF!+Q227+#REF!</f>
        <v>#REF!</v>
      </c>
      <c r="R226" s="51" t="e">
        <f>#REF!+R227+#REF!</f>
        <v>#REF!</v>
      </c>
      <c r="S226" s="51" t="e">
        <f>#REF!+S227+#REF!</f>
        <v>#REF!</v>
      </c>
      <c r="T226" s="51" t="e">
        <f>#REF!+T227+#REF!</f>
        <v>#REF!</v>
      </c>
      <c r="U226" s="51"/>
      <c r="V226" s="51" t="e">
        <f>#REF!+V227+#REF!</f>
        <v>#REF!</v>
      </c>
      <c r="W226" s="51"/>
      <c r="X226" s="51" t="e">
        <f>#REF!+X227+#REF!</f>
        <v>#REF!</v>
      </c>
      <c r="Y226" s="51"/>
      <c r="Z226" s="51" t="e">
        <f>#REF!+Z227+#REF!</f>
        <v>#REF!</v>
      </c>
      <c r="AA226" s="51"/>
      <c r="AB226" s="51" t="e">
        <f>#REF!+AB227+#REF!</f>
        <v>#REF!</v>
      </c>
      <c r="AC226" s="51"/>
      <c r="AD226" s="51" t="e">
        <f>#REF!+AD227+#REF!</f>
        <v>#REF!</v>
      </c>
      <c r="AE226" s="51"/>
      <c r="AF226" s="51" t="e">
        <f>#REF!+AF227+#REF!</f>
        <v>#REF!</v>
      </c>
      <c r="AG226" s="35">
        <v>0</v>
      </c>
      <c r="AH226" s="35">
        <v>32910.799999999996</v>
      </c>
      <c r="AI226" s="79">
        <v>-17730.6</v>
      </c>
      <c r="AJ226" s="35">
        <v>0</v>
      </c>
      <c r="AK226" s="35">
        <v>0</v>
      </c>
      <c r="AL226" s="35">
        <v>0</v>
      </c>
    </row>
    <row r="227" spans="1:38" s="25" customFormat="1" ht="51">
      <c r="A227" s="70"/>
      <c r="B227" s="74"/>
      <c r="C227" s="68" t="s">
        <v>322</v>
      </c>
      <c r="D227" s="71"/>
      <c r="E227" s="107" t="s">
        <v>316</v>
      </c>
      <c r="F227" s="53">
        <f>F228</f>
        <v>0</v>
      </c>
      <c r="G227" s="53">
        <f aca="true" t="shared" si="104" ref="G227:T227">G228</f>
        <v>0</v>
      </c>
      <c r="H227" s="53">
        <f t="shared" si="104"/>
        <v>0</v>
      </c>
      <c r="I227" s="51">
        <f t="shared" si="104"/>
        <v>7085.5</v>
      </c>
      <c r="J227" s="51">
        <f t="shared" si="104"/>
        <v>7085.5</v>
      </c>
      <c r="K227" s="51">
        <f t="shared" si="104"/>
        <v>17730.6</v>
      </c>
      <c r="L227" s="51">
        <f t="shared" si="104"/>
        <v>17730.6</v>
      </c>
      <c r="M227" s="51">
        <f t="shared" si="104"/>
        <v>0</v>
      </c>
      <c r="N227" s="51">
        <f t="shared" si="104"/>
        <v>0</v>
      </c>
      <c r="O227" s="51"/>
      <c r="P227" s="51">
        <f>P228</f>
        <v>7085.5</v>
      </c>
      <c r="Q227" s="51"/>
      <c r="R227" s="51">
        <f t="shared" si="104"/>
        <v>17730.6</v>
      </c>
      <c r="S227" s="51"/>
      <c r="T227" s="51">
        <f t="shared" si="104"/>
        <v>0</v>
      </c>
      <c r="U227" s="51"/>
      <c r="V227" s="51">
        <f>V228</f>
        <v>7085.5</v>
      </c>
      <c r="W227" s="51"/>
      <c r="X227" s="51">
        <f>X228</f>
        <v>17730.6</v>
      </c>
      <c r="Y227" s="51"/>
      <c r="Z227" s="51">
        <f>Z228</f>
        <v>0</v>
      </c>
      <c r="AA227" s="51"/>
      <c r="AB227" s="51">
        <f>AB228</f>
        <v>7085.5</v>
      </c>
      <c r="AC227" s="51"/>
      <c r="AD227" s="51">
        <f>AD228</f>
        <v>17730.6</v>
      </c>
      <c r="AE227" s="51"/>
      <c r="AF227" s="51">
        <f>AF228</f>
        <v>0</v>
      </c>
      <c r="AG227" s="35">
        <v>0</v>
      </c>
      <c r="AH227" s="35">
        <v>7085.5</v>
      </c>
      <c r="AI227" s="38">
        <v>-17730.6</v>
      </c>
      <c r="AJ227" s="35">
        <v>0</v>
      </c>
      <c r="AK227" s="35">
        <v>0</v>
      </c>
      <c r="AL227" s="35">
        <v>0</v>
      </c>
    </row>
    <row r="228" spans="1:38" s="25" customFormat="1" ht="38.25">
      <c r="A228" s="70"/>
      <c r="B228" s="74"/>
      <c r="C228" s="68"/>
      <c r="D228" s="71" t="s">
        <v>53</v>
      </c>
      <c r="E228" s="107" t="s">
        <v>171</v>
      </c>
      <c r="F228" s="53"/>
      <c r="G228" s="53"/>
      <c r="H228" s="53"/>
      <c r="I228" s="51">
        <f>172.9+120.1+223.3+24.5+583.7+24.5+644.4+2867.5+2424.6</f>
        <v>7085.5</v>
      </c>
      <c r="J228" s="51">
        <f>F228+I228</f>
        <v>7085.5</v>
      </c>
      <c r="K228" s="51">
        <f>5910.2+5910.2+5910.2</f>
        <v>17730.6</v>
      </c>
      <c r="L228" s="51">
        <f>G228+K228</f>
        <v>17730.6</v>
      </c>
      <c r="M228" s="51">
        <v>0</v>
      </c>
      <c r="N228" s="51">
        <f>H228+M228</f>
        <v>0</v>
      </c>
      <c r="O228" s="51"/>
      <c r="P228" s="51">
        <f>J228+O228</f>
        <v>7085.5</v>
      </c>
      <c r="Q228" s="51"/>
      <c r="R228" s="51">
        <f>L228+Q228</f>
        <v>17730.6</v>
      </c>
      <c r="S228" s="51"/>
      <c r="T228" s="51">
        <f>N228+S228</f>
        <v>0</v>
      </c>
      <c r="U228" s="51"/>
      <c r="V228" s="51">
        <f>P228+U228</f>
        <v>7085.5</v>
      </c>
      <c r="W228" s="51"/>
      <c r="X228" s="51">
        <f>R228+W228</f>
        <v>17730.6</v>
      </c>
      <c r="Y228" s="51"/>
      <c r="Z228" s="51">
        <f>T228+Y228</f>
        <v>0</v>
      </c>
      <c r="AA228" s="51"/>
      <c r="AB228" s="51">
        <f>V228+AA228</f>
        <v>7085.5</v>
      </c>
      <c r="AC228" s="51"/>
      <c r="AD228" s="51">
        <f>X228+AC228</f>
        <v>17730.6</v>
      </c>
      <c r="AE228" s="51"/>
      <c r="AF228" s="51">
        <f>Z228+AE228</f>
        <v>0</v>
      </c>
      <c r="AG228" s="35">
        <v>0</v>
      </c>
      <c r="AH228" s="35">
        <v>7085.5</v>
      </c>
      <c r="AI228" s="38">
        <v>-17730.6</v>
      </c>
      <c r="AJ228" s="35">
        <v>0</v>
      </c>
      <c r="AK228" s="35">
        <v>0</v>
      </c>
      <c r="AL228" s="35">
        <v>0</v>
      </c>
    </row>
    <row r="229" spans="1:38" s="10" customFormat="1" ht="42" customHeight="1">
      <c r="A229" s="97"/>
      <c r="B229" s="98"/>
      <c r="C229" s="77" t="s">
        <v>234</v>
      </c>
      <c r="D229" s="77"/>
      <c r="E229" s="78" t="s">
        <v>182</v>
      </c>
      <c r="F229" s="31" t="e">
        <f>F230+#REF!+#REF!+#REF!+#REF!+F232+#REF!+#REF!</f>
        <v>#REF!</v>
      </c>
      <c r="G229" s="31" t="e">
        <f>G230+#REF!+#REF!+#REF!+#REF!+G232+#REF!+#REF!</f>
        <v>#REF!</v>
      </c>
      <c r="H229" s="31" t="e">
        <f>H230+#REF!+#REF!+#REF!+#REF!+H232+#REF!+#REF!</f>
        <v>#REF!</v>
      </c>
      <c r="I229" s="51" t="e">
        <f>I230+#REF!+#REF!+#REF!+#REF!+I232+#REF!+#REF!+#REF!</f>
        <v>#REF!</v>
      </c>
      <c r="J229" s="51" t="e">
        <f>J230+#REF!+#REF!+#REF!+#REF!+J232+#REF!+#REF!+#REF!</f>
        <v>#REF!</v>
      </c>
      <c r="K229" s="54" t="e">
        <f>K230+#REF!+#REF!+#REF!+#REF!+K232+#REF!+#REF!+#REF!</f>
        <v>#REF!</v>
      </c>
      <c r="L229" s="51" t="e">
        <f>L230+#REF!+#REF!+#REF!+#REF!+L232+#REF!+#REF!+#REF!</f>
        <v>#REF!</v>
      </c>
      <c r="M229" s="51" t="e">
        <f>M230+#REF!+#REF!+#REF!+#REF!+M232+#REF!+#REF!+#REF!</f>
        <v>#REF!</v>
      </c>
      <c r="N229" s="51" t="e">
        <f>N230+#REF!+#REF!+#REF!+#REF!+N232+#REF!+#REF!+#REF!</f>
        <v>#REF!</v>
      </c>
      <c r="O229" s="54" t="e">
        <f>O230+#REF!+#REF!+#REF!+#REF!+O232+#REF!+#REF!+#REF!</f>
        <v>#REF!</v>
      </c>
      <c r="P229" s="51" t="e">
        <f>P230+#REF!+#REF!+#REF!+#REF!+P232+#REF!+#REF!+#REF!</f>
        <v>#REF!</v>
      </c>
      <c r="Q229" s="51" t="e">
        <f>Q230+#REF!+#REF!+#REF!+#REF!+Q232+#REF!+#REF!+#REF!</f>
        <v>#REF!</v>
      </c>
      <c r="R229" s="51" t="e">
        <f>R230+#REF!+#REF!+#REF!+#REF!+R232+#REF!+#REF!+#REF!</f>
        <v>#REF!</v>
      </c>
      <c r="S229" s="51" t="e">
        <f>S230+#REF!+#REF!+#REF!+#REF!+S232+#REF!+#REF!+#REF!</f>
        <v>#REF!</v>
      </c>
      <c r="T229" s="51" t="e">
        <f>T230+#REF!+#REF!+#REF!+#REF!+T232+#REF!+#REF!+#REF!</f>
        <v>#REF!</v>
      </c>
      <c r="U229" s="93" t="e">
        <f>U230+#REF!+#REF!+#REF!+#REF!+U232+#REF!+#REF!+#REF!</f>
        <v>#REF!</v>
      </c>
      <c r="V229" s="51" t="e">
        <f>V230+#REF!+#REF!+#REF!+#REF!+V232+#REF!+#REF!+#REF!</f>
        <v>#REF!</v>
      </c>
      <c r="W229" s="51" t="e">
        <f>W230+#REF!+#REF!+#REF!+#REF!+W232+#REF!+#REF!+#REF!</f>
        <v>#REF!</v>
      </c>
      <c r="X229" s="51" t="e">
        <f>X230+#REF!+#REF!+#REF!+#REF!+X232+#REF!+#REF!+#REF!</f>
        <v>#REF!</v>
      </c>
      <c r="Y229" s="51" t="e">
        <f>Y230+#REF!+#REF!+#REF!+#REF!+Y232+#REF!+#REF!+#REF!</f>
        <v>#REF!</v>
      </c>
      <c r="Z229" s="51" t="e">
        <f>Z230+#REF!+#REF!+#REF!+#REF!+Z232+#REF!+#REF!+#REF!</f>
        <v>#REF!</v>
      </c>
      <c r="AA229" s="93"/>
      <c r="AB229" s="51" t="e">
        <f>AB230+#REF!+#REF!+#REF!+#REF!+AB232+#REF!+#REF!+#REF!</f>
        <v>#REF!</v>
      </c>
      <c r="AC229" s="51"/>
      <c r="AD229" s="51" t="e">
        <f>AD230+#REF!+#REF!+#REF!+#REF!+AD232+#REF!+#REF!+#REF!</f>
        <v>#REF!</v>
      </c>
      <c r="AE229" s="51"/>
      <c r="AF229" s="51" t="e">
        <f>AF230+#REF!+#REF!+#REF!+#REF!+AF232+#REF!+#REF!+#REF!</f>
        <v>#REF!</v>
      </c>
      <c r="AG229" s="35">
        <v>1147.5</v>
      </c>
      <c r="AH229" s="35">
        <v>103941.79999999999</v>
      </c>
      <c r="AI229" s="79">
        <v>-5010.5</v>
      </c>
      <c r="AJ229" s="35">
        <v>2187.2</v>
      </c>
      <c r="AK229" s="35">
        <v>0</v>
      </c>
      <c r="AL229" s="35">
        <v>0</v>
      </c>
    </row>
    <row r="230" spans="1:38" s="25" customFormat="1" ht="15">
      <c r="A230" s="70"/>
      <c r="B230" s="74"/>
      <c r="C230" s="74" t="s">
        <v>273</v>
      </c>
      <c r="D230" s="74"/>
      <c r="E230" s="76" t="s">
        <v>274</v>
      </c>
      <c r="F230" s="53">
        <f aca="true" t="shared" si="105" ref="F230:T230">F231</f>
        <v>0</v>
      </c>
      <c r="G230" s="53">
        <f t="shared" si="105"/>
        <v>0</v>
      </c>
      <c r="H230" s="53">
        <f t="shared" si="105"/>
        <v>0</v>
      </c>
      <c r="I230" s="51">
        <f t="shared" si="105"/>
        <v>53077.7</v>
      </c>
      <c r="J230" s="51">
        <f t="shared" si="105"/>
        <v>53077.7</v>
      </c>
      <c r="K230" s="51">
        <f t="shared" si="105"/>
        <v>0</v>
      </c>
      <c r="L230" s="51">
        <f t="shared" si="105"/>
        <v>0</v>
      </c>
      <c r="M230" s="51">
        <f t="shared" si="105"/>
        <v>0</v>
      </c>
      <c r="N230" s="51">
        <f t="shared" si="105"/>
        <v>0</v>
      </c>
      <c r="O230" s="54">
        <f>O231</f>
        <v>-24970.7</v>
      </c>
      <c r="P230" s="51">
        <f>P231</f>
        <v>28106.999999999996</v>
      </c>
      <c r="Q230" s="51">
        <f t="shared" si="105"/>
        <v>0</v>
      </c>
      <c r="R230" s="51">
        <f t="shared" si="105"/>
        <v>0</v>
      </c>
      <c r="S230" s="51">
        <f t="shared" si="105"/>
        <v>0</v>
      </c>
      <c r="T230" s="51">
        <f t="shared" si="105"/>
        <v>0</v>
      </c>
      <c r="U230" s="54">
        <f aca="true" t="shared" si="106" ref="U230:AF230">U231</f>
        <v>-27574.3</v>
      </c>
      <c r="V230" s="54">
        <f t="shared" si="106"/>
        <v>532.6999999999971</v>
      </c>
      <c r="W230" s="54">
        <f t="shared" si="106"/>
        <v>0</v>
      </c>
      <c r="X230" s="54">
        <f t="shared" si="106"/>
        <v>0</v>
      </c>
      <c r="Y230" s="54">
        <f t="shared" si="106"/>
        <v>0</v>
      </c>
      <c r="Z230" s="54">
        <f t="shared" si="106"/>
        <v>0</v>
      </c>
      <c r="AA230" s="54"/>
      <c r="AB230" s="54">
        <f t="shared" si="106"/>
        <v>532.6999999999971</v>
      </c>
      <c r="AC230" s="54"/>
      <c r="AD230" s="54">
        <f t="shared" si="106"/>
        <v>0</v>
      </c>
      <c r="AE230" s="54"/>
      <c r="AF230" s="54">
        <f t="shared" si="106"/>
        <v>0</v>
      </c>
      <c r="AG230" s="38">
        <v>1147.5</v>
      </c>
      <c r="AH230" s="38">
        <v>1680.199999999997</v>
      </c>
      <c r="AI230" s="38">
        <v>0</v>
      </c>
      <c r="AJ230" s="38">
        <v>0</v>
      </c>
      <c r="AK230" s="38">
        <v>0</v>
      </c>
      <c r="AL230" s="38">
        <v>0</v>
      </c>
    </row>
    <row r="231" spans="1:38" s="25" customFormat="1" ht="38.25">
      <c r="A231" s="70"/>
      <c r="B231" s="74"/>
      <c r="C231" s="74"/>
      <c r="D231" s="74" t="s">
        <v>60</v>
      </c>
      <c r="E231" s="76" t="s">
        <v>180</v>
      </c>
      <c r="F231" s="53"/>
      <c r="G231" s="53"/>
      <c r="H231" s="53"/>
      <c r="I231" s="51">
        <v>53077.7</v>
      </c>
      <c r="J231" s="51">
        <f>F231+I231</f>
        <v>53077.7</v>
      </c>
      <c r="K231" s="51">
        <v>0</v>
      </c>
      <c r="L231" s="51">
        <f>G231+K231</f>
        <v>0</v>
      </c>
      <c r="M231" s="51">
        <v>0</v>
      </c>
      <c r="N231" s="51">
        <f>H231+M231</f>
        <v>0</v>
      </c>
      <c r="O231" s="54">
        <v>-24970.7</v>
      </c>
      <c r="P231" s="51">
        <f>J231+O231</f>
        <v>28106.999999999996</v>
      </c>
      <c r="Q231" s="51">
        <v>0</v>
      </c>
      <c r="R231" s="51">
        <f>L231+Q231</f>
        <v>0</v>
      </c>
      <c r="S231" s="51">
        <v>0</v>
      </c>
      <c r="T231" s="51">
        <f>N231+S231</f>
        <v>0</v>
      </c>
      <c r="U231" s="54">
        <f>-11196.4-16910.6+532.7</f>
        <v>-27574.3</v>
      </c>
      <c r="V231" s="51">
        <f>P231+U231</f>
        <v>532.6999999999971</v>
      </c>
      <c r="W231" s="51">
        <v>0</v>
      </c>
      <c r="X231" s="51">
        <f>R231+W231</f>
        <v>0</v>
      </c>
      <c r="Y231" s="51">
        <v>0</v>
      </c>
      <c r="Z231" s="51">
        <f>T231+Y231</f>
        <v>0</v>
      </c>
      <c r="AA231" s="54"/>
      <c r="AB231" s="51">
        <f>V231+AA231</f>
        <v>532.6999999999971</v>
      </c>
      <c r="AC231" s="51"/>
      <c r="AD231" s="51">
        <f>X231+AC231</f>
        <v>0</v>
      </c>
      <c r="AE231" s="51"/>
      <c r="AF231" s="51">
        <f>Z231+AE231</f>
        <v>0</v>
      </c>
      <c r="AG231" s="38">
        <v>1147.5</v>
      </c>
      <c r="AH231" s="35">
        <v>1680.199999999997</v>
      </c>
      <c r="AI231" s="35">
        <v>0</v>
      </c>
      <c r="AJ231" s="35">
        <v>0</v>
      </c>
      <c r="AK231" s="35">
        <v>0</v>
      </c>
      <c r="AL231" s="35">
        <v>0</v>
      </c>
    </row>
    <row r="232" spans="1:38" s="10" customFormat="1" ht="25.5">
      <c r="A232" s="97"/>
      <c r="B232" s="98"/>
      <c r="C232" s="77" t="s">
        <v>309</v>
      </c>
      <c r="D232" s="85"/>
      <c r="E232" s="78" t="s">
        <v>310</v>
      </c>
      <c r="F232" s="31">
        <f>F233</f>
        <v>910.3</v>
      </c>
      <c r="G232" s="31">
        <f aca="true" t="shared" si="107" ref="G232:AF232">G233</f>
        <v>5010.5</v>
      </c>
      <c r="H232" s="31">
        <f t="shared" si="107"/>
        <v>0</v>
      </c>
      <c r="I232" s="54">
        <f t="shared" si="107"/>
        <v>5</v>
      </c>
      <c r="J232" s="54">
        <f t="shared" si="107"/>
        <v>915.3</v>
      </c>
      <c r="K232" s="54">
        <f t="shared" si="107"/>
        <v>0</v>
      </c>
      <c r="L232" s="51">
        <f t="shared" si="107"/>
        <v>5010.5</v>
      </c>
      <c r="M232" s="51">
        <f t="shared" si="107"/>
        <v>0</v>
      </c>
      <c r="N232" s="51">
        <f t="shared" si="107"/>
        <v>0</v>
      </c>
      <c r="O232" s="54">
        <f t="shared" si="107"/>
        <v>3</v>
      </c>
      <c r="P232" s="54">
        <f t="shared" si="107"/>
        <v>918.3</v>
      </c>
      <c r="Q232" s="54">
        <f t="shared" si="107"/>
        <v>0</v>
      </c>
      <c r="R232" s="54">
        <f t="shared" si="107"/>
        <v>5010.5</v>
      </c>
      <c r="S232" s="54">
        <f t="shared" si="107"/>
        <v>0</v>
      </c>
      <c r="T232" s="54">
        <f t="shared" si="107"/>
        <v>0</v>
      </c>
      <c r="U232" s="54"/>
      <c r="V232" s="54">
        <f t="shared" si="107"/>
        <v>918.3</v>
      </c>
      <c r="W232" s="54"/>
      <c r="X232" s="54">
        <f t="shared" si="107"/>
        <v>5010.5</v>
      </c>
      <c r="Y232" s="54"/>
      <c r="Z232" s="54">
        <f t="shared" si="107"/>
        <v>0</v>
      </c>
      <c r="AA232" s="54"/>
      <c r="AB232" s="54">
        <f t="shared" si="107"/>
        <v>918.3</v>
      </c>
      <c r="AC232" s="54"/>
      <c r="AD232" s="54">
        <f t="shared" si="107"/>
        <v>5010.5</v>
      </c>
      <c r="AE232" s="54"/>
      <c r="AF232" s="54">
        <f t="shared" si="107"/>
        <v>0</v>
      </c>
      <c r="AG232" s="38">
        <v>0</v>
      </c>
      <c r="AH232" s="38">
        <v>918.3</v>
      </c>
      <c r="AI232" s="38">
        <v>-5010.5</v>
      </c>
      <c r="AJ232" s="38">
        <v>0</v>
      </c>
      <c r="AK232" s="38">
        <v>0</v>
      </c>
      <c r="AL232" s="38">
        <v>0</v>
      </c>
    </row>
    <row r="233" spans="1:38" s="10" customFormat="1" ht="38.25">
      <c r="A233" s="97"/>
      <c r="B233" s="98"/>
      <c r="C233" s="77"/>
      <c r="D233" s="85" t="s">
        <v>60</v>
      </c>
      <c r="E233" s="78" t="s">
        <v>180</v>
      </c>
      <c r="F233" s="31">
        <v>910.3</v>
      </c>
      <c r="G233" s="31">
        <v>5010.5</v>
      </c>
      <c r="H233" s="31">
        <v>0</v>
      </c>
      <c r="I233" s="51">
        <v>5</v>
      </c>
      <c r="J233" s="51">
        <f>F233+I233</f>
        <v>915.3</v>
      </c>
      <c r="K233" s="51">
        <v>0</v>
      </c>
      <c r="L233" s="51">
        <f>G233+K233</f>
        <v>5010.5</v>
      </c>
      <c r="M233" s="51">
        <v>0</v>
      </c>
      <c r="N233" s="51">
        <f>H233+M233</f>
        <v>0</v>
      </c>
      <c r="O233" s="54">
        <v>3</v>
      </c>
      <c r="P233" s="51">
        <f>J233+O233</f>
        <v>918.3</v>
      </c>
      <c r="Q233" s="51">
        <v>0</v>
      </c>
      <c r="R233" s="51">
        <f>L233+Q233</f>
        <v>5010.5</v>
      </c>
      <c r="S233" s="51">
        <v>0</v>
      </c>
      <c r="T233" s="51">
        <f>N233+S233</f>
        <v>0</v>
      </c>
      <c r="U233" s="54"/>
      <c r="V233" s="51">
        <f>P233+U233</f>
        <v>918.3</v>
      </c>
      <c r="W233" s="51"/>
      <c r="X233" s="51">
        <f>R233+W233</f>
        <v>5010.5</v>
      </c>
      <c r="Y233" s="51"/>
      <c r="Z233" s="51">
        <f>T233+Y233</f>
        <v>0</v>
      </c>
      <c r="AA233" s="54"/>
      <c r="AB233" s="51">
        <f>V233+AA233</f>
        <v>918.3</v>
      </c>
      <c r="AC233" s="51"/>
      <c r="AD233" s="51">
        <f>X233+AC233</f>
        <v>5010.5</v>
      </c>
      <c r="AE233" s="51"/>
      <c r="AF233" s="51">
        <f>Z233+AE233</f>
        <v>0</v>
      </c>
      <c r="AG233" s="38">
        <v>0</v>
      </c>
      <c r="AH233" s="35">
        <v>918.3</v>
      </c>
      <c r="AI233" s="79">
        <v>-5010.5</v>
      </c>
      <c r="AJ233" s="35">
        <v>0</v>
      </c>
      <c r="AK233" s="35">
        <v>0</v>
      </c>
      <c r="AL233" s="35">
        <v>0</v>
      </c>
    </row>
    <row r="234" spans="1:38" s="6" customFormat="1" ht="15">
      <c r="A234" s="70"/>
      <c r="B234" s="81" t="s">
        <v>128</v>
      </c>
      <c r="C234" s="68"/>
      <c r="D234" s="82"/>
      <c r="E234" s="100" t="s">
        <v>131</v>
      </c>
      <c r="F234" s="57" t="e">
        <f aca="true" t="shared" si="108" ref="F234:Z234">F244+F235</f>
        <v>#REF!</v>
      </c>
      <c r="G234" s="57" t="e">
        <f t="shared" si="108"/>
        <v>#REF!</v>
      </c>
      <c r="H234" s="57" t="e">
        <f t="shared" si="108"/>
        <v>#REF!</v>
      </c>
      <c r="I234" s="51" t="e">
        <f t="shared" si="108"/>
        <v>#REF!</v>
      </c>
      <c r="J234" s="51" t="e">
        <f t="shared" si="108"/>
        <v>#REF!</v>
      </c>
      <c r="K234" s="51" t="e">
        <f t="shared" si="108"/>
        <v>#REF!</v>
      </c>
      <c r="L234" s="51" t="e">
        <f t="shared" si="108"/>
        <v>#REF!</v>
      </c>
      <c r="M234" s="51" t="e">
        <f t="shared" si="108"/>
        <v>#REF!</v>
      </c>
      <c r="N234" s="51" t="e">
        <f t="shared" si="108"/>
        <v>#REF!</v>
      </c>
      <c r="O234" s="54" t="e">
        <f t="shared" si="108"/>
        <v>#REF!</v>
      </c>
      <c r="P234" s="51" t="e">
        <f t="shared" si="108"/>
        <v>#REF!</v>
      </c>
      <c r="Q234" s="51" t="e">
        <f t="shared" si="108"/>
        <v>#REF!</v>
      </c>
      <c r="R234" s="51" t="e">
        <f t="shared" si="108"/>
        <v>#REF!</v>
      </c>
      <c r="S234" s="51" t="e">
        <f t="shared" si="108"/>
        <v>#REF!</v>
      </c>
      <c r="T234" s="51" t="e">
        <f t="shared" si="108"/>
        <v>#REF!</v>
      </c>
      <c r="U234" s="93" t="e">
        <f t="shared" si="108"/>
        <v>#REF!</v>
      </c>
      <c r="V234" s="51" t="e">
        <f t="shared" si="108"/>
        <v>#REF!</v>
      </c>
      <c r="W234" s="51" t="e">
        <f t="shared" si="108"/>
        <v>#REF!</v>
      </c>
      <c r="X234" s="51" t="e">
        <f t="shared" si="108"/>
        <v>#REF!</v>
      </c>
      <c r="Y234" s="51" t="e">
        <f t="shared" si="108"/>
        <v>#REF!</v>
      </c>
      <c r="Z234" s="51" t="e">
        <f t="shared" si="108"/>
        <v>#REF!</v>
      </c>
      <c r="AA234" s="93"/>
      <c r="AB234" s="51" t="e">
        <f>AB244+AB235</f>
        <v>#REF!</v>
      </c>
      <c r="AC234" s="51"/>
      <c r="AD234" s="51" t="e">
        <f>AD244+AD235</f>
        <v>#REF!</v>
      </c>
      <c r="AE234" s="51"/>
      <c r="AF234" s="51" t="e">
        <f>AF244+AF235</f>
        <v>#REF!</v>
      </c>
      <c r="AG234" s="38">
        <v>-5101.4</v>
      </c>
      <c r="AH234" s="35">
        <v>122962.50000000001</v>
      </c>
      <c r="AI234" s="35">
        <v>4475.8</v>
      </c>
      <c r="AJ234" s="35">
        <v>70201.70000000001</v>
      </c>
      <c r="AK234" s="35">
        <v>0</v>
      </c>
      <c r="AL234" s="35">
        <v>163247.2</v>
      </c>
    </row>
    <row r="235" spans="1:38" s="5" customFormat="1" ht="15">
      <c r="A235" s="70"/>
      <c r="B235" s="68" t="s">
        <v>129</v>
      </c>
      <c r="C235" s="71"/>
      <c r="D235" s="71"/>
      <c r="E235" s="101" t="s">
        <v>130</v>
      </c>
      <c r="F235" s="32" t="e">
        <f aca="true" t="shared" si="109" ref="F235:T236">F236</f>
        <v>#REF!</v>
      </c>
      <c r="G235" s="32" t="e">
        <f t="shared" si="109"/>
        <v>#REF!</v>
      </c>
      <c r="H235" s="32" t="e">
        <f t="shared" si="109"/>
        <v>#REF!</v>
      </c>
      <c r="I235" s="51" t="e">
        <f t="shared" si="109"/>
        <v>#REF!</v>
      </c>
      <c r="J235" s="51" t="e">
        <f t="shared" si="109"/>
        <v>#REF!</v>
      </c>
      <c r="K235" s="51" t="e">
        <f t="shared" si="109"/>
        <v>#REF!</v>
      </c>
      <c r="L235" s="51" t="e">
        <f t="shared" si="109"/>
        <v>#REF!</v>
      </c>
      <c r="M235" s="51" t="e">
        <f t="shared" si="109"/>
        <v>#REF!</v>
      </c>
      <c r="N235" s="51" t="e">
        <f t="shared" si="109"/>
        <v>#REF!</v>
      </c>
      <c r="O235" s="54" t="e">
        <f t="shared" si="109"/>
        <v>#REF!</v>
      </c>
      <c r="P235" s="51" t="e">
        <f t="shared" si="109"/>
        <v>#REF!</v>
      </c>
      <c r="Q235" s="51" t="e">
        <f t="shared" si="109"/>
        <v>#REF!</v>
      </c>
      <c r="R235" s="51" t="e">
        <f t="shared" si="109"/>
        <v>#REF!</v>
      </c>
      <c r="S235" s="51" t="e">
        <f t="shared" si="109"/>
        <v>#REF!</v>
      </c>
      <c r="T235" s="51" t="e">
        <f t="shared" si="109"/>
        <v>#REF!</v>
      </c>
      <c r="U235" s="93" t="e">
        <f aca="true" t="shared" si="110" ref="U235:AF236">U236</f>
        <v>#REF!</v>
      </c>
      <c r="V235" s="51" t="e">
        <f t="shared" si="110"/>
        <v>#REF!</v>
      </c>
      <c r="W235" s="51" t="e">
        <f t="shared" si="110"/>
        <v>#REF!</v>
      </c>
      <c r="X235" s="51" t="e">
        <f t="shared" si="110"/>
        <v>#REF!</v>
      </c>
      <c r="Y235" s="51" t="e">
        <f t="shared" si="110"/>
        <v>#REF!</v>
      </c>
      <c r="Z235" s="51" t="e">
        <f t="shared" si="110"/>
        <v>#REF!</v>
      </c>
      <c r="AA235" s="93"/>
      <c r="AB235" s="51" t="e">
        <f t="shared" si="110"/>
        <v>#REF!</v>
      </c>
      <c r="AC235" s="51"/>
      <c r="AD235" s="51" t="e">
        <f t="shared" si="110"/>
        <v>#REF!</v>
      </c>
      <c r="AE235" s="51"/>
      <c r="AF235" s="51" t="e">
        <f t="shared" si="110"/>
        <v>#REF!</v>
      </c>
      <c r="AG235" s="38">
        <v>-5141.9</v>
      </c>
      <c r="AH235" s="35">
        <v>98578.70000000001</v>
      </c>
      <c r="AI235" s="35">
        <v>4475.8</v>
      </c>
      <c r="AJ235" s="35">
        <v>35208.700000000004</v>
      </c>
      <c r="AK235" s="35">
        <v>0</v>
      </c>
      <c r="AL235" s="35">
        <v>103254.20000000001</v>
      </c>
    </row>
    <row r="236" spans="1:38" s="6" customFormat="1" ht="25.5">
      <c r="A236" s="70"/>
      <c r="B236" s="102"/>
      <c r="C236" s="68" t="s">
        <v>8</v>
      </c>
      <c r="D236" s="68"/>
      <c r="E236" s="83" t="s">
        <v>276</v>
      </c>
      <c r="F236" s="32" t="e">
        <f t="shared" si="109"/>
        <v>#REF!</v>
      </c>
      <c r="G236" s="32" t="e">
        <f t="shared" si="109"/>
        <v>#REF!</v>
      </c>
      <c r="H236" s="32" t="e">
        <f t="shared" si="109"/>
        <v>#REF!</v>
      </c>
      <c r="I236" s="51" t="e">
        <f t="shared" si="109"/>
        <v>#REF!</v>
      </c>
      <c r="J236" s="51" t="e">
        <f t="shared" si="109"/>
        <v>#REF!</v>
      </c>
      <c r="K236" s="51" t="e">
        <f t="shared" si="109"/>
        <v>#REF!</v>
      </c>
      <c r="L236" s="51" t="e">
        <f t="shared" si="109"/>
        <v>#REF!</v>
      </c>
      <c r="M236" s="51" t="e">
        <f t="shared" si="109"/>
        <v>#REF!</v>
      </c>
      <c r="N236" s="51" t="e">
        <f t="shared" si="109"/>
        <v>#REF!</v>
      </c>
      <c r="O236" s="54" t="e">
        <f t="shared" si="109"/>
        <v>#REF!</v>
      </c>
      <c r="P236" s="51" t="e">
        <f t="shared" si="109"/>
        <v>#REF!</v>
      </c>
      <c r="Q236" s="51" t="e">
        <f t="shared" si="109"/>
        <v>#REF!</v>
      </c>
      <c r="R236" s="51" t="e">
        <f t="shared" si="109"/>
        <v>#REF!</v>
      </c>
      <c r="S236" s="51" t="e">
        <f t="shared" si="109"/>
        <v>#REF!</v>
      </c>
      <c r="T236" s="51" t="e">
        <f t="shared" si="109"/>
        <v>#REF!</v>
      </c>
      <c r="U236" s="93" t="e">
        <f t="shared" si="110"/>
        <v>#REF!</v>
      </c>
      <c r="V236" s="51" t="e">
        <f t="shared" si="110"/>
        <v>#REF!</v>
      </c>
      <c r="W236" s="51" t="e">
        <f t="shared" si="110"/>
        <v>#REF!</v>
      </c>
      <c r="X236" s="51" t="e">
        <f t="shared" si="110"/>
        <v>#REF!</v>
      </c>
      <c r="Y236" s="51" t="e">
        <f t="shared" si="110"/>
        <v>#REF!</v>
      </c>
      <c r="Z236" s="51" t="e">
        <f t="shared" si="110"/>
        <v>#REF!</v>
      </c>
      <c r="AA236" s="93"/>
      <c r="AB236" s="51" t="e">
        <f t="shared" si="110"/>
        <v>#REF!</v>
      </c>
      <c r="AC236" s="51"/>
      <c r="AD236" s="51" t="e">
        <f t="shared" si="110"/>
        <v>#REF!</v>
      </c>
      <c r="AE236" s="51"/>
      <c r="AF236" s="51" t="e">
        <f t="shared" si="110"/>
        <v>#REF!</v>
      </c>
      <c r="AG236" s="38">
        <v>-5141.9</v>
      </c>
      <c r="AH236" s="35">
        <v>98578.70000000001</v>
      </c>
      <c r="AI236" s="35">
        <v>4475.8</v>
      </c>
      <c r="AJ236" s="35">
        <v>35208.700000000004</v>
      </c>
      <c r="AK236" s="35">
        <v>0</v>
      </c>
      <c r="AL236" s="35">
        <v>103254.20000000001</v>
      </c>
    </row>
    <row r="237" spans="1:38" s="6" customFormat="1" ht="38.25">
      <c r="A237" s="70"/>
      <c r="B237" s="21"/>
      <c r="C237" s="68" t="s">
        <v>9</v>
      </c>
      <c r="D237" s="68"/>
      <c r="E237" s="103" t="s">
        <v>308</v>
      </c>
      <c r="F237" s="32" t="e">
        <f aca="true" t="shared" si="111" ref="F237:Z237">F241+F238</f>
        <v>#REF!</v>
      </c>
      <c r="G237" s="32" t="e">
        <f t="shared" si="111"/>
        <v>#REF!</v>
      </c>
      <c r="H237" s="32" t="e">
        <f t="shared" si="111"/>
        <v>#REF!</v>
      </c>
      <c r="I237" s="51" t="e">
        <f t="shared" si="111"/>
        <v>#REF!</v>
      </c>
      <c r="J237" s="51" t="e">
        <f t="shared" si="111"/>
        <v>#REF!</v>
      </c>
      <c r="K237" s="51" t="e">
        <f t="shared" si="111"/>
        <v>#REF!</v>
      </c>
      <c r="L237" s="51" t="e">
        <f t="shared" si="111"/>
        <v>#REF!</v>
      </c>
      <c r="M237" s="51" t="e">
        <f t="shared" si="111"/>
        <v>#REF!</v>
      </c>
      <c r="N237" s="51" t="e">
        <f t="shared" si="111"/>
        <v>#REF!</v>
      </c>
      <c r="O237" s="54" t="e">
        <f t="shared" si="111"/>
        <v>#REF!</v>
      </c>
      <c r="P237" s="51" t="e">
        <f t="shared" si="111"/>
        <v>#REF!</v>
      </c>
      <c r="Q237" s="51" t="e">
        <f t="shared" si="111"/>
        <v>#REF!</v>
      </c>
      <c r="R237" s="51" t="e">
        <f t="shared" si="111"/>
        <v>#REF!</v>
      </c>
      <c r="S237" s="51" t="e">
        <f t="shared" si="111"/>
        <v>#REF!</v>
      </c>
      <c r="T237" s="51" t="e">
        <f t="shared" si="111"/>
        <v>#REF!</v>
      </c>
      <c r="U237" s="93" t="e">
        <f t="shared" si="111"/>
        <v>#REF!</v>
      </c>
      <c r="V237" s="51" t="e">
        <f t="shared" si="111"/>
        <v>#REF!</v>
      </c>
      <c r="W237" s="51" t="e">
        <f t="shared" si="111"/>
        <v>#REF!</v>
      </c>
      <c r="X237" s="51" t="e">
        <f t="shared" si="111"/>
        <v>#REF!</v>
      </c>
      <c r="Y237" s="51" t="e">
        <f t="shared" si="111"/>
        <v>#REF!</v>
      </c>
      <c r="Z237" s="51" t="e">
        <f t="shared" si="111"/>
        <v>#REF!</v>
      </c>
      <c r="AA237" s="93"/>
      <c r="AB237" s="51" t="e">
        <f>AB241+AB238</f>
        <v>#REF!</v>
      </c>
      <c r="AC237" s="51"/>
      <c r="AD237" s="51" t="e">
        <f>AD241+AD238</f>
        <v>#REF!</v>
      </c>
      <c r="AE237" s="51"/>
      <c r="AF237" s="51" t="e">
        <f>AF241+AF238</f>
        <v>#REF!</v>
      </c>
      <c r="AG237" s="38">
        <v>-5141.9</v>
      </c>
      <c r="AH237" s="35">
        <v>98578.70000000001</v>
      </c>
      <c r="AI237" s="35">
        <v>4475.8</v>
      </c>
      <c r="AJ237" s="35">
        <v>35208.700000000004</v>
      </c>
      <c r="AK237" s="35">
        <v>0</v>
      </c>
      <c r="AL237" s="35">
        <v>103254.20000000001</v>
      </c>
    </row>
    <row r="238" spans="1:38" s="6" customFormat="1" ht="25.5">
      <c r="A238" s="70"/>
      <c r="B238" s="21"/>
      <c r="C238" s="68" t="s">
        <v>10</v>
      </c>
      <c r="D238" s="68"/>
      <c r="E238" s="78" t="s">
        <v>6</v>
      </c>
      <c r="F238" s="32" t="e">
        <f>#REF!+F239</f>
        <v>#REF!</v>
      </c>
      <c r="G238" s="32" t="e">
        <f>#REF!+G239</f>
        <v>#REF!</v>
      </c>
      <c r="H238" s="32" t="e">
        <f>#REF!+H239</f>
        <v>#REF!</v>
      </c>
      <c r="I238" s="51" t="e">
        <f>#REF!+I239</f>
        <v>#REF!</v>
      </c>
      <c r="J238" s="51" t="e">
        <f>#REF!+J239</f>
        <v>#REF!</v>
      </c>
      <c r="K238" s="51" t="e">
        <f>#REF!+K239</f>
        <v>#REF!</v>
      </c>
      <c r="L238" s="51" t="e">
        <f>#REF!+L239</f>
        <v>#REF!</v>
      </c>
      <c r="M238" s="51" t="e">
        <f>#REF!+M239</f>
        <v>#REF!</v>
      </c>
      <c r="N238" s="51" t="e">
        <f>#REF!+N239</f>
        <v>#REF!</v>
      </c>
      <c r="O238" s="54" t="e">
        <f>#REF!+O239</f>
        <v>#REF!</v>
      </c>
      <c r="P238" s="51" t="e">
        <f>#REF!+P239</f>
        <v>#REF!</v>
      </c>
      <c r="Q238" s="51" t="e">
        <f>#REF!+Q239</f>
        <v>#REF!</v>
      </c>
      <c r="R238" s="51" t="e">
        <f>#REF!+R239</f>
        <v>#REF!</v>
      </c>
      <c r="S238" s="51" t="e">
        <f>#REF!+S239</f>
        <v>#REF!</v>
      </c>
      <c r="T238" s="51" t="e">
        <f>#REF!+T239</f>
        <v>#REF!</v>
      </c>
      <c r="U238" s="93"/>
      <c r="V238" s="51" t="e">
        <f>#REF!+V239</f>
        <v>#REF!</v>
      </c>
      <c r="W238" s="51"/>
      <c r="X238" s="51" t="e">
        <f>#REF!+X239</f>
        <v>#REF!</v>
      </c>
      <c r="Y238" s="51"/>
      <c r="Z238" s="51" t="e">
        <f>#REF!+Z239</f>
        <v>#REF!</v>
      </c>
      <c r="AA238" s="93"/>
      <c r="AB238" s="51" t="e">
        <f>#REF!+AB239</f>
        <v>#REF!</v>
      </c>
      <c r="AC238" s="51"/>
      <c r="AD238" s="51" t="e">
        <f>#REF!+AD239</f>
        <v>#REF!</v>
      </c>
      <c r="AE238" s="51"/>
      <c r="AF238" s="51" t="e">
        <f>#REF!+AF239</f>
        <v>#REF!</v>
      </c>
      <c r="AG238" s="38">
        <v>-492.5</v>
      </c>
      <c r="AH238" s="35">
        <v>97966.1</v>
      </c>
      <c r="AI238" s="35">
        <v>0</v>
      </c>
      <c r="AJ238" s="35">
        <v>0</v>
      </c>
      <c r="AK238" s="35">
        <v>0</v>
      </c>
      <c r="AL238" s="35">
        <v>0</v>
      </c>
    </row>
    <row r="239" spans="1:38" s="25" customFormat="1" ht="25.5">
      <c r="A239" s="70"/>
      <c r="B239" s="21"/>
      <c r="C239" s="68" t="s">
        <v>146</v>
      </c>
      <c r="D239" s="68"/>
      <c r="E239" s="78" t="s">
        <v>43</v>
      </c>
      <c r="F239" s="32"/>
      <c r="G239" s="32"/>
      <c r="H239" s="32"/>
      <c r="I239" s="51"/>
      <c r="J239" s="51">
        <f>J240</f>
        <v>0</v>
      </c>
      <c r="K239" s="51"/>
      <c r="L239" s="51">
        <f>L240</f>
        <v>0</v>
      </c>
      <c r="M239" s="51"/>
      <c r="N239" s="51">
        <f aca="true" t="shared" si="112" ref="N239:AF239">N240</f>
        <v>0</v>
      </c>
      <c r="O239" s="54">
        <f t="shared" si="112"/>
        <v>2967.6000000000004</v>
      </c>
      <c r="P239" s="51">
        <f t="shared" si="112"/>
        <v>2967.6000000000004</v>
      </c>
      <c r="Q239" s="51">
        <f t="shared" si="112"/>
        <v>0</v>
      </c>
      <c r="R239" s="51">
        <f t="shared" si="112"/>
        <v>0</v>
      </c>
      <c r="S239" s="51">
        <f t="shared" si="112"/>
        <v>0</v>
      </c>
      <c r="T239" s="51">
        <f t="shared" si="112"/>
        <v>0</v>
      </c>
      <c r="U239" s="93"/>
      <c r="V239" s="51">
        <f t="shared" si="112"/>
        <v>2967.6000000000004</v>
      </c>
      <c r="W239" s="51"/>
      <c r="X239" s="51">
        <f t="shared" si="112"/>
        <v>0</v>
      </c>
      <c r="Y239" s="51"/>
      <c r="Z239" s="51">
        <f t="shared" si="112"/>
        <v>0</v>
      </c>
      <c r="AA239" s="93"/>
      <c r="AB239" s="51">
        <f t="shared" si="112"/>
        <v>2967.6000000000004</v>
      </c>
      <c r="AC239" s="51"/>
      <c r="AD239" s="51">
        <f t="shared" si="112"/>
        <v>0</v>
      </c>
      <c r="AE239" s="51"/>
      <c r="AF239" s="35">
        <f t="shared" si="112"/>
        <v>0</v>
      </c>
      <c r="AG239" s="38">
        <v>-492.5</v>
      </c>
      <c r="AH239" s="35">
        <v>2475.1000000000004</v>
      </c>
      <c r="AI239" s="35">
        <v>0</v>
      </c>
      <c r="AJ239" s="35">
        <v>0</v>
      </c>
      <c r="AK239" s="35">
        <v>0</v>
      </c>
      <c r="AL239" s="35">
        <v>0</v>
      </c>
    </row>
    <row r="240" spans="1:38" s="25" customFormat="1" ht="38.25">
      <c r="A240" s="70"/>
      <c r="B240" s="21"/>
      <c r="C240" s="68"/>
      <c r="D240" s="68" t="s">
        <v>53</v>
      </c>
      <c r="E240" s="78" t="s">
        <v>171</v>
      </c>
      <c r="F240" s="32"/>
      <c r="G240" s="32"/>
      <c r="H240" s="32"/>
      <c r="I240" s="51"/>
      <c r="J240" s="51">
        <f>F240+I240</f>
        <v>0</v>
      </c>
      <c r="K240" s="51"/>
      <c r="L240" s="51">
        <f>G240+K240</f>
        <v>0</v>
      </c>
      <c r="M240" s="51"/>
      <c r="N240" s="51">
        <f>H240+M240</f>
        <v>0</v>
      </c>
      <c r="O240" s="54">
        <f>1296.7+1670.9</f>
        <v>2967.6000000000004</v>
      </c>
      <c r="P240" s="51">
        <f>J240+O240</f>
        <v>2967.6000000000004</v>
      </c>
      <c r="Q240" s="51">
        <v>0</v>
      </c>
      <c r="R240" s="51">
        <f>L240+Q240</f>
        <v>0</v>
      </c>
      <c r="S240" s="51">
        <v>0</v>
      </c>
      <c r="T240" s="51">
        <f>N240+S240</f>
        <v>0</v>
      </c>
      <c r="U240" s="93"/>
      <c r="V240" s="51">
        <f>P240+U240</f>
        <v>2967.6000000000004</v>
      </c>
      <c r="W240" s="51"/>
      <c r="X240" s="51">
        <f>R240+W240</f>
        <v>0</v>
      </c>
      <c r="Y240" s="51"/>
      <c r="Z240" s="51">
        <f>T240+Y240</f>
        <v>0</v>
      </c>
      <c r="AA240" s="93"/>
      <c r="AB240" s="51">
        <f>V240+AA240</f>
        <v>2967.6000000000004</v>
      </c>
      <c r="AC240" s="51"/>
      <c r="AD240" s="51">
        <f>X240+AC240</f>
        <v>0</v>
      </c>
      <c r="AE240" s="51"/>
      <c r="AF240" s="51">
        <f>Z240+AE240</f>
        <v>0</v>
      </c>
      <c r="AG240" s="79">
        <v>-492.5</v>
      </c>
      <c r="AH240" s="35">
        <v>2475.1000000000004</v>
      </c>
      <c r="AI240" s="35">
        <v>0</v>
      </c>
      <c r="AJ240" s="35">
        <v>0</v>
      </c>
      <c r="AK240" s="35">
        <v>0</v>
      </c>
      <c r="AL240" s="35">
        <v>0</v>
      </c>
    </row>
    <row r="241" spans="1:38" s="10" customFormat="1" ht="40.5" customHeight="1">
      <c r="A241" s="97"/>
      <c r="B241" s="98"/>
      <c r="C241" s="77" t="s">
        <v>7</v>
      </c>
      <c r="D241" s="77"/>
      <c r="E241" s="78" t="s">
        <v>182</v>
      </c>
      <c r="F241" s="31" t="e">
        <f>#REF!+#REF!+#REF!+#REF!+#REF!+F242</f>
        <v>#REF!</v>
      </c>
      <c r="G241" s="31" t="e">
        <f>#REF!+#REF!+#REF!+#REF!+#REF!+G242</f>
        <v>#REF!</v>
      </c>
      <c r="H241" s="31" t="e">
        <f>#REF!+#REF!+#REF!+#REF!+#REF!+H242</f>
        <v>#REF!</v>
      </c>
      <c r="I241" s="51" t="e">
        <f>#REF!+#REF!+#REF!+#REF!+#REF!+I242</f>
        <v>#REF!</v>
      </c>
      <c r="J241" s="51" t="e">
        <f>#REF!+#REF!+#REF!+#REF!+#REF!+J242</f>
        <v>#REF!</v>
      </c>
      <c r="K241" s="51" t="e">
        <f>#REF!+#REF!+#REF!+#REF!+#REF!+K242</f>
        <v>#REF!</v>
      </c>
      <c r="L241" s="51" t="e">
        <f>#REF!+#REF!+#REF!+#REF!+#REF!+L242</f>
        <v>#REF!</v>
      </c>
      <c r="M241" s="51" t="e">
        <f>#REF!+#REF!+#REF!+#REF!+#REF!+M242</f>
        <v>#REF!</v>
      </c>
      <c r="N241" s="51" t="e">
        <f>#REF!+#REF!+#REF!+#REF!+#REF!+N242</f>
        <v>#REF!</v>
      </c>
      <c r="O241" s="54" t="e">
        <f>#REF!+#REF!+#REF!+#REF!+#REF!+O242</f>
        <v>#REF!</v>
      </c>
      <c r="P241" s="51" t="e">
        <f>#REF!+#REF!+#REF!+#REF!+#REF!+P242</f>
        <v>#REF!</v>
      </c>
      <c r="Q241" s="51" t="e">
        <f>#REF!+#REF!+#REF!+#REF!+#REF!+Q242</f>
        <v>#REF!</v>
      </c>
      <c r="R241" s="51" t="e">
        <f>#REF!+#REF!+#REF!+#REF!+#REF!+R242</f>
        <v>#REF!</v>
      </c>
      <c r="S241" s="51" t="e">
        <f>#REF!+#REF!+#REF!+#REF!+#REF!+S242</f>
        <v>#REF!</v>
      </c>
      <c r="T241" s="51" t="e">
        <f>#REF!+#REF!+#REF!+#REF!+#REF!+T242</f>
        <v>#REF!</v>
      </c>
      <c r="U241" s="93" t="e">
        <f>#REF!+#REF!+#REF!+#REF!+#REF!+U242</f>
        <v>#REF!</v>
      </c>
      <c r="V241" s="51" t="e">
        <f>#REF!+#REF!+#REF!+#REF!+#REF!+V242</f>
        <v>#REF!</v>
      </c>
      <c r="W241" s="51" t="e">
        <f>#REF!+#REF!+#REF!+#REF!+#REF!+W242</f>
        <v>#REF!</v>
      </c>
      <c r="X241" s="51" t="e">
        <f>#REF!+#REF!+#REF!+#REF!+#REF!+X242</f>
        <v>#REF!</v>
      </c>
      <c r="Y241" s="51" t="e">
        <f>#REF!+#REF!+#REF!+#REF!+#REF!+Y242</f>
        <v>#REF!</v>
      </c>
      <c r="Z241" s="51" t="e">
        <f>#REF!+#REF!+#REF!+#REF!+#REF!+Z242</f>
        <v>#REF!</v>
      </c>
      <c r="AA241" s="93"/>
      <c r="AB241" s="51" t="e">
        <f>#REF!+#REF!+#REF!+#REF!+#REF!+AB242</f>
        <v>#REF!</v>
      </c>
      <c r="AC241" s="51"/>
      <c r="AD241" s="51" t="e">
        <f>#REF!+#REF!+#REF!+#REF!+#REF!+AD242</f>
        <v>#REF!</v>
      </c>
      <c r="AE241" s="51"/>
      <c r="AF241" s="51" t="e">
        <f>#REF!+#REF!+#REF!+#REF!+#REF!+AF242</f>
        <v>#REF!</v>
      </c>
      <c r="AG241" s="79">
        <v>-4649.4</v>
      </c>
      <c r="AH241" s="79">
        <v>612.6000000000005</v>
      </c>
      <c r="AI241" s="79">
        <v>4475.8</v>
      </c>
      <c r="AJ241" s="79">
        <v>35208.700000000004</v>
      </c>
      <c r="AK241" s="79">
        <v>0</v>
      </c>
      <c r="AL241" s="79">
        <v>103254.20000000001</v>
      </c>
    </row>
    <row r="242" spans="1:38" s="6" customFormat="1" ht="51">
      <c r="A242" s="70"/>
      <c r="B242" s="21"/>
      <c r="C242" s="104" t="s">
        <v>334</v>
      </c>
      <c r="D242" s="68"/>
      <c r="E242" s="105" t="s">
        <v>335</v>
      </c>
      <c r="F242" s="52">
        <f>F243</f>
        <v>6725.4</v>
      </c>
      <c r="G242" s="52">
        <f>G243</f>
        <v>0</v>
      </c>
      <c r="H242" s="52">
        <f>H243</f>
        <v>0</v>
      </c>
      <c r="I242" s="51"/>
      <c r="J242" s="51">
        <f>J243</f>
        <v>6725.4</v>
      </c>
      <c r="K242" s="51"/>
      <c r="L242" s="51">
        <f>L243</f>
        <v>0</v>
      </c>
      <c r="M242" s="51"/>
      <c r="N242" s="51">
        <f>N243</f>
        <v>0</v>
      </c>
      <c r="O242" s="51"/>
      <c r="P242" s="51">
        <f>P243</f>
        <v>6725.4</v>
      </c>
      <c r="Q242" s="51"/>
      <c r="R242" s="51">
        <f>R243</f>
        <v>0</v>
      </c>
      <c r="S242" s="51"/>
      <c r="T242" s="51">
        <f aca="true" t="shared" si="113" ref="T242:AF242">T243</f>
        <v>0</v>
      </c>
      <c r="U242" s="93">
        <f t="shared" si="113"/>
        <v>-2076</v>
      </c>
      <c r="V242" s="51">
        <f t="shared" si="113"/>
        <v>4649.4</v>
      </c>
      <c r="W242" s="51">
        <f t="shared" si="113"/>
        <v>0</v>
      </c>
      <c r="X242" s="51">
        <f t="shared" si="113"/>
        <v>0</v>
      </c>
      <c r="Y242" s="51">
        <f t="shared" si="113"/>
        <v>0</v>
      </c>
      <c r="Z242" s="51">
        <f t="shared" si="113"/>
        <v>0</v>
      </c>
      <c r="AA242" s="93"/>
      <c r="AB242" s="51">
        <f t="shared" si="113"/>
        <v>4649.4</v>
      </c>
      <c r="AC242" s="51"/>
      <c r="AD242" s="51">
        <f t="shared" si="113"/>
        <v>0</v>
      </c>
      <c r="AE242" s="51"/>
      <c r="AF242" s="51">
        <f t="shared" si="113"/>
        <v>0</v>
      </c>
      <c r="AG242" s="79">
        <v>-4649.4</v>
      </c>
      <c r="AH242" s="35">
        <v>0</v>
      </c>
      <c r="AI242" s="79">
        <v>4475.8</v>
      </c>
      <c r="AJ242" s="35">
        <v>4475.8</v>
      </c>
      <c r="AK242" s="79">
        <v>0</v>
      </c>
      <c r="AL242" s="79">
        <v>0</v>
      </c>
    </row>
    <row r="243" spans="1:38" s="6" customFormat="1" ht="38.25">
      <c r="A243" s="70"/>
      <c r="B243" s="21"/>
      <c r="C243" s="21"/>
      <c r="D243" s="68" t="s">
        <v>60</v>
      </c>
      <c r="E243" s="105" t="s">
        <v>180</v>
      </c>
      <c r="F243" s="57">
        <v>6725.4</v>
      </c>
      <c r="G243" s="57">
        <v>0</v>
      </c>
      <c r="H243" s="57">
        <v>0</v>
      </c>
      <c r="I243" s="51"/>
      <c r="J243" s="51">
        <f>F243+I243</f>
        <v>6725.4</v>
      </c>
      <c r="K243" s="51"/>
      <c r="L243" s="51">
        <f>G243+K243</f>
        <v>0</v>
      </c>
      <c r="M243" s="51"/>
      <c r="N243" s="51">
        <f>H243+M243</f>
        <v>0</v>
      </c>
      <c r="O243" s="51"/>
      <c r="P243" s="51">
        <f>J243+O243</f>
        <v>6725.4</v>
      </c>
      <c r="Q243" s="51"/>
      <c r="R243" s="51">
        <f>L243+Q243</f>
        <v>0</v>
      </c>
      <c r="S243" s="51"/>
      <c r="T243" s="51">
        <f>N243+S243</f>
        <v>0</v>
      </c>
      <c r="U243" s="93">
        <v>-2076</v>
      </c>
      <c r="V243" s="51">
        <f>P243+U243</f>
        <v>4649.4</v>
      </c>
      <c r="W243" s="51">
        <v>0</v>
      </c>
      <c r="X243" s="51">
        <f>R243+W243</f>
        <v>0</v>
      </c>
      <c r="Y243" s="51">
        <v>0</v>
      </c>
      <c r="Z243" s="51">
        <f>T243+Y243</f>
        <v>0</v>
      </c>
      <c r="AA243" s="93"/>
      <c r="AB243" s="51">
        <f>V243+AA243</f>
        <v>4649.4</v>
      </c>
      <c r="AC243" s="51"/>
      <c r="AD243" s="51">
        <f>X243+AC243</f>
        <v>0</v>
      </c>
      <c r="AE243" s="51"/>
      <c r="AF243" s="51">
        <f>Z243+AE243</f>
        <v>0</v>
      </c>
      <c r="AG243" s="79">
        <v>-4649.4</v>
      </c>
      <c r="AH243" s="35">
        <v>0</v>
      </c>
      <c r="AI243" s="35">
        <v>4475.8</v>
      </c>
      <c r="AJ243" s="35">
        <v>4475.8</v>
      </c>
      <c r="AK243" s="35">
        <v>0</v>
      </c>
      <c r="AL243" s="35">
        <v>0</v>
      </c>
    </row>
    <row r="244" spans="1:38" s="6" customFormat="1" ht="25.5">
      <c r="A244" s="70"/>
      <c r="B244" s="127" t="s">
        <v>96</v>
      </c>
      <c r="C244" s="68"/>
      <c r="D244" s="82"/>
      <c r="E244" s="100" t="s">
        <v>82</v>
      </c>
      <c r="F244" s="53" t="e">
        <f aca="true" t="shared" si="114" ref="F244:V245">F245</f>
        <v>#REF!</v>
      </c>
      <c r="G244" s="53" t="e">
        <f t="shared" si="114"/>
        <v>#REF!</v>
      </c>
      <c r="H244" s="53" t="e">
        <f t="shared" si="114"/>
        <v>#REF!</v>
      </c>
      <c r="I244" s="51"/>
      <c r="J244" s="51" t="e">
        <f t="shared" si="114"/>
        <v>#REF!</v>
      </c>
      <c r="K244" s="51"/>
      <c r="L244" s="51" t="e">
        <f t="shared" si="114"/>
        <v>#REF!</v>
      </c>
      <c r="M244" s="51"/>
      <c r="N244" s="51" t="e">
        <f t="shared" si="114"/>
        <v>#REF!</v>
      </c>
      <c r="O244" s="54"/>
      <c r="P244" s="51" t="e">
        <f t="shared" si="114"/>
        <v>#REF!</v>
      </c>
      <c r="Q244" s="51"/>
      <c r="R244" s="51" t="e">
        <f t="shared" si="114"/>
        <v>#REF!</v>
      </c>
      <c r="S244" s="51"/>
      <c r="T244" s="51" t="e">
        <f t="shared" si="114"/>
        <v>#REF!</v>
      </c>
      <c r="U244" s="54"/>
      <c r="V244" s="51" t="e">
        <f t="shared" si="114"/>
        <v>#REF!</v>
      </c>
      <c r="W244" s="51"/>
      <c r="X244" s="51" t="e">
        <f aca="true" t="shared" si="115" ref="V244:Z245">X245</f>
        <v>#REF!</v>
      </c>
      <c r="Y244" s="51"/>
      <c r="Z244" s="51" t="e">
        <f t="shared" si="115"/>
        <v>#REF!</v>
      </c>
      <c r="AA244" s="54"/>
      <c r="AB244" s="51" t="e">
        <f>AB245</f>
        <v>#REF!</v>
      </c>
      <c r="AC244" s="51"/>
      <c r="AD244" s="51" t="e">
        <f>AD245</f>
        <v>#REF!</v>
      </c>
      <c r="AE244" s="51"/>
      <c r="AF244" s="51" t="e">
        <f>AF245</f>
        <v>#REF!</v>
      </c>
      <c r="AG244" s="35">
        <v>40.5</v>
      </c>
      <c r="AH244" s="35">
        <v>24383.8</v>
      </c>
      <c r="AI244" s="35">
        <v>0</v>
      </c>
      <c r="AJ244" s="35">
        <v>34993</v>
      </c>
      <c r="AK244" s="35">
        <v>0</v>
      </c>
      <c r="AL244" s="35">
        <v>59993</v>
      </c>
    </row>
    <row r="245" spans="1:38" s="6" customFormat="1" ht="25.5">
      <c r="A245" s="70"/>
      <c r="B245" s="127"/>
      <c r="C245" s="74" t="s">
        <v>185</v>
      </c>
      <c r="D245" s="68"/>
      <c r="E245" s="96" t="s">
        <v>303</v>
      </c>
      <c r="F245" s="31" t="e">
        <f t="shared" si="114"/>
        <v>#REF!</v>
      </c>
      <c r="G245" s="31" t="e">
        <f t="shared" si="114"/>
        <v>#REF!</v>
      </c>
      <c r="H245" s="31" t="e">
        <f t="shared" si="114"/>
        <v>#REF!</v>
      </c>
      <c r="I245" s="51"/>
      <c r="J245" s="51" t="e">
        <f t="shared" si="114"/>
        <v>#REF!</v>
      </c>
      <c r="K245" s="51"/>
      <c r="L245" s="51" t="e">
        <f t="shared" si="114"/>
        <v>#REF!</v>
      </c>
      <c r="M245" s="51"/>
      <c r="N245" s="51" t="e">
        <f t="shared" si="114"/>
        <v>#REF!</v>
      </c>
      <c r="O245" s="54"/>
      <c r="P245" s="51" t="e">
        <f t="shared" si="114"/>
        <v>#REF!</v>
      </c>
      <c r="Q245" s="51"/>
      <c r="R245" s="51" t="e">
        <f t="shared" si="114"/>
        <v>#REF!</v>
      </c>
      <c r="S245" s="51"/>
      <c r="T245" s="51" t="e">
        <f t="shared" si="114"/>
        <v>#REF!</v>
      </c>
      <c r="U245" s="54"/>
      <c r="V245" s="51" t="e">
        <f t="shared" si="115"/>
        <v>#REF!</v>
      </c>
      <c r="W245" s="51"/>
      <c r="X245" s="51" t="e">
        <f t="shared" si="115"/>
        <v>#REF!</v>
      </c>
      <c r="Y245" s="51"/>
      <c r="Z245" s="51" t="e">
        <f t="shared" si="115"/>
        <v>#REF!</v>
      </c>
      <c r="AA245" s="54"/>
      <c r="AB245" s="51" t="e">
        <f>AB246</f>
        <v>#REF!</v>
      </c>
      <c r="AC245" s="51"/>
      <c r="AD245" s="51" t="e">
        <f>AD246</f>
        <v>#REF!</v>
      </c>
      <c r="AE245" s="51"/>
      <c r="AF245" s="51" t="e">
        <f>AF246</f>
        <v>#REF!</v>
      </c>
      <c r="AG245" s="35">
        <v>40.5</v>
      </c>
      <c r="AH245" s="35">
        <v>24383.8</v>
      </c>
      <c r="AI245" s="35">
        <v>0</v>
      </c>
      <c r="AJ245" s="35">
        <v>34993</v>
      </c>
      <c r="AK245" s="35">
        <v>0</v>
      </c>
      <c r="AL245" s="35">
        <v>59993</v>
      </c>
    </row>
    <row r="246" spans="1:38" s="5" customFormat="1" ht="38.25">
      <c r="A246" s="70"/>
      <c r="B246" s="127"/>
      <c r="C246" s="68" t="s">
        <v>190</v>
      </c>
      <c r="D246" s="68"/>
      <c r="E246" s="103" t="s">
        <v>338</v>
      </c>
      <c r="F246" s="31" t="e">
        <f>F247+#REF!</f>
        <v>#REF!</v>
      </c>
      <c r="G246" s="31" t="e">
        <f>G247+#REF!</f>
        <v>#REF!</v>
      </c>
      <c r="H246" s="31" t="e">
        <f>H247+#REF!</f>
        <v>#REF!</v>
      </c>
      <c r="I246" s="51"/>
      <c r="J246" s="51" t="e">
        <f>J247+#REF!</f>
        <v>#REF!</v>
      </c>
      <c r="K246" s="51"/>
      <c r="L246" s="51" t="e">
        <f>L247+#REF!</f>
        <v>#REF!</v>
      </c>
      <c r="M246" s="51"/>
      <c r="N246" s="51" t="e">
        <f>N247+#REF!</f>
        <v>#REF!</v>
      </c>
      <c r="O246" s="54"/>
      <c r="P246" s="51" t="e">
        <f>P247+#REF!</f>
        <v>#REF!</v>
      </c>
      <c r="Q246" s="51"/>
      <c r="R246" s="51" t="e">
        <f>R247+#REF!</f>
        <v>#REF!</v>
      </c>
      <c r="S246" s="51"/>
      <c r="T246" s="51" t="e">
        <f>T247+#REF!</f>
        <v>#REF!</v>
      </c>
      <c r="U246" s="54"/>
      <c r="V246" s="51" t="e">
        <f>V247+#REF!</f>
        <v>#REF!</v>
      </c>
      <c r="W246" s="51"/>
      <c r="X246" s="51" t="e">
        <f>X247+#REF!</f>
        <v>#REF!</v>
      </c>
      <c r="Y246" s="51"/>
      <c r="Z246" s="51" t="e">
        <f>Z247+#REF!</f>
        <v>#REF!</v>
      </c>
      <c r="AA246" s="54"/>
      <c r="AB246" s="51" t="e">
        <f>AB247+#REF!</f>
        <v>#REF!</v>
      </c>
      <c r="AC246" s="51"/>
      <c r="AD246" s="51" t="e">
        <f>AD247+#REF!</f>
        <v>#REF!</v>
      </c>
      <c r="AE246" s="51"/>
      <c r="AF246" s="51" t="e">
        <f>AF247+#REF!</f>
        <v>#REF!</v>
      </c>
      <c r="AG246" s="35">
        <v>40.5</v>
      </c>
      <c r="AH246" s="35">
        <v>24383.8</v>
      </c>
      <c r="AI246" s="35">
        <v>0</v>
      </c>
      <c r="AJ246" s="35">
        <v>34993</v>
      </c>
      <c r="AK246" s="35">
        <v>0</v>
      </c>
      <c r="AL246" s="35">
        <v>59993</v>
      </c>
    </row>
    <row r="247" spans="1:38" s="10" customFormat="1" ht="42" customHeight="1">
      <c r="A247" s="97"/>
      <c r="B247" s="98"/>
      <c r="C247" s="77" t="s">
        <v>191</v>
      </c>
      <c r="D247" s="77"/>
      <c r="E247" s="78" t="s">
        <v>192</v>
      </c>
      <c r="F247" s="31" t="e">
        <f>F248+#REF!+#REF!</f>
        <v>#REF!</v>
      </c>
      <c r="G247" s="31" t="e">
        <f>G248+#REF!+#REF!</f>
        <v>#REF!</v>
      </c>
      <c r="H247" s="31" t="e">
        <f>H248+#REF!+#REF!</f>
        <v>#REF!</v>
      </c>
      <c r="I247" s="51"/>
      <c r="J247" s="51" t="e">
        <f>J248+#REF!+#REF!</f>
        <v>#REF!</v>
      </c>
      <c r="K247" s="51"/>
      <c r="L247" s="51" t="e">
        <f>L248+#REF!+#REF!</f>
        <v>#REF!</v>
      </c>
      <c r="M247" s="51"/>
      <c r="N247" s="51" t="e">
        <f>N248+#REF!+#REF!</f>
        <v>#REF!</v>
      </c>
      <c r="O247" s="51"/>
      <c r="P247" s="51" t="e">
        <f>P248+#REF!+#REF!</f>
        <v>#REF!</v>
      </c>
      <c r="Q247" s="51"/>
      <c r="R247" s="51" t="e">
        <f>R248+#REF!+#REF!</f>
        <v>#REF!</v>
      </c>
      <c r="S247" s="51"/>
      <c r="T247" s="51" t="e">
        <f>T248+#REF!+#REF!</f>
        <v>#REF!</v>
      </c>
      <c r="U247" s="51"/>
      <c r="V247" s="51" t="e">
        <f>V248+#REF!+#REF!</f>
        <v>#REF!</v>
      </c>
      <c r="W247" s="51"/>
      <c r="X247" s="51" t="e">
        <f>X248+#REF!+#REF!</f>
        <v>#REF!</v>
      </c>
      <c r="Y247" s="51"/>
      <c r="Z247" s="51" t="e">
        <f>Z248+#REF!+#REF!</f>
        <v>#REF!</v>
      </c>
      <c r="AA247" s="51"/>
      <c r="AB247" s="51" t="e">
        <f>AB248+#REF!+#REF!</f>
        <v>#REF!</v>
      </c>
      <c r="AC247" s="51"/>
      <c r="AD247" s="51" t="e">
        <f>AD248+#REF!+#REF!</f>
        <v>#REF!</v>
      </c>
      <c r="AE247" s="51"/>
      <c r="AF247" s="51" t="e">
        <f>AF248+#REF!+#REF!</f>
        <v>#REF!</v>
      </c>
      <c r="AG247" s="35">
        <v>40.5</v>
      </c>
      <c r="AH247" s="35">
        <v>5033.5</v>
      </c>
      <c r="AI247" s="35">
        <v>0</v>
      </c>
      <c r="AJ247" s="35">
        <v>4993</v>
      </c>
      <c r="AK247" s="35">
        <v>0</v>
      </c>
      <c r="AL247" s="35">
        <v>4993</v>
      </c>
    </row>
    <row r="248" spans="1:38" s="6" customFormat="1" ht="42" customHeight="1">
      <c r="A248" s="70"/>
      <c r="B248" s="127"/>
      <c r="C248" s="68" t="s">
        <v>161</v>
      </c>
      <c r="D248" s="68"/>
      <c r="E248" s="117" t="s">
        <v>5</v>
      </c>
      <c r="F248" s="31">
        <f>F249</f>
        <v>4400.4</v>
      </c>
      <c r="G248" s="31">
        <f>G249</f>
        <v>4400.4</v>
      </c>
      <c r="H248" s="31">
        <f>H249</f>
        <v>4400.4</v>
      </c>
      <c r="I248" s="51"/>
      <c r="J248" s="51">
        <f>J249</f>
        <v>4400.4</v>
      </c>
      <c r="K248" s="51"/>
      <c r="L248" s="51">
        <f>L249</f>
        <v>4400.4</v>
      </c>
      <c r="M248" s="51"/>
      <c r="N248" s="51">
        <f>N249</f>
        <v>4400.4</v>
      </c>
      <c r="O248" s="51"/>
      <c r="P248" s="51">
        <f>P249</f>
        <v>4400.4</v>
      </c>
      <c r="Q248" s="51"/>
      <c r="R248" s="51">
        <f>R249</f>
        <v>4400.4</v>
      </c>
      <c r="S248" s="51"/>
      <c r="T248" s="51">
        <f>T249</f>
        <v>4400.4</v>
      </c>
      <c r="U248" s="51"/>
      <c r="V248" s="51">
        <f>V249</f>
        <v>4400.4</v>
      </c>
      <c r="W248" s="51"/>
      <c r="X248" s="51">
        <f>X249</f>
        <v>4400.4</v>
      </c>
      <c r="Y248" s="51"/>
      <c r="Z248" s="51">
        <f>Z249</f>
        <v>4400.4</v>
      </c>
      <c r="AA248" s="51"/>
      <c r="AB248" s="51">
        <f>AB249</f>
        <v>4400.4</v>
      </c>
      <c r="AC248" s="51"/>
      <c r="AD248" s="51">
        <f>AD249</f>
        <v>4400.4</v>
      </c>
      <c r="AE248" s="51"/>
      <c r="AF248" s="51">
        <f>AF249</f>
        <v>4400.4</v>
      </c>
      <c r="AG248" s="35">
        <v>40.5</v>
      </c>
      <c r="AH248" s="35">
        <v>4440.9</v>
      </c>
      <c r="AI248" s="35">
        <v>0</v>
      </c>
      <c r="AJ248" s="35">
        <v>4400.4</v>
      </c>
      <c r="AK248" s="35">
        <v>0</v>
      </c>
      <c r="AL248" s="35">
        <v>4400.4</v>
      </c>
    </row>
    <row r="249" spans="1:38" s="6" customFormat="1" ht="38.25">
      <c r="A249" s="70"/>
      <c r="B249" s="127"/>
      <c r="C249" s="68"/>
      <c r="D249" s="74" t="s">
        <v>58</v>
      </c>
      <c r="E249" s="76" t="s">
        <v>59</v>
      </c>
      <c r="F249" s="31">
        <v>4400.4</v>
      </c>
      <c r="G249" s="31">
        <v>4400.4</v>
      </c>
      <c r="H249" s="31">
        <v>4400.4</v>
      </c>
      <c r="I249" s="51"/>
      <c r="J249" s="51">
        <f>F249+I249</f>
        <v>4400.4</v>
      </c>
      <c r="K249" s="51"/>
      <c r="L249" s="51">
        <f>G249+K249</f>
        <v>4400.4</v>
      </c>
      <c r="M249" s="51"/>
      <c r="N249" s="51">
        <f>H249+M249</f>
        <v>4400.4</v>
      </c>
      <c r="O249" s="51"/>
      <c r="P249" s="51">
        <f>J249+O249</f>
        <v>4400.4</v>
      </c>
      <c r="Q249" s="51"/>
      <c r="R249" s="51">
        <f>L249+Q249</f>
        <v>4400.4</v>
      </c>
      <c r="S249" s="51"/>
      <c r="T249" s="51">
        <f>N249+S249</f>
        <v>4400.4</v>
      </c>
      <c r="U249" s="51"/>
      <c r="V249" s="51">
        <f>P249+U249</f>
        <v>4400.4</v>
      </c>
      <c r="W249" s="51"/>
      <c r="X249" s="51">
        <f>R249+W249</f>
        <v>4400.4</v>
      </c>
      <c r="Y249" s="51"/>
      <c r="Z249" s="51">
        <f>T249+Y249</f>
        <v>4400.4</v>
      </c>
      <c r="AA249" s="51"/>
      <c r="AB249" s="51">
        <f>V249+AA249</f>
        <v>4400.4</v>
      </c>
      <c r="AC249" s="51"/>
      <c r="AD249" s="51">
        <f>X249+AC249</f>
        <v>4400.4</v>
      </c>
      <c r="AE249" s="51"/>
      <c r="AF249" s="51">
        <f>Z249+AE249</f>
        <v>4400.4</v>
      </c>
      <c r="AG249" s="35">
        <v>40.5</v>
      </c>
      <c r="AH249" s="35">
        <v>4440.9</v>
      </c>
      <c r="AI249" s="35">
        <v>0</v>
      </c>
      <c r="AJ249" s="35">
        <v>4400.4</v>
      </c>
      <c r="AK249" s="35">
        <v>0</v>
      </c>
      <c r="AL249" s="35">
        <v>4400.4</v>
      </c>
    </row>
    <row r="250" spans="1:38" s="6" customFormat="1" ht="15">
      <c r="A250" s="70"/>
      <c r="B250" s="68" t="s">
        <v>62</v>
      </c>
      <c r="C250" s="68"/>
      <c r="D250" s="68"/>
      <c r="E250" s="112" t="s">
        <v>63</v>
      </c>
      <c r="F250" s="53" t="e">
        <f>F251+#REF!+#REF!</f>
        <v>#REF!</v>
      </c>
      <c r="G250" s="53" t="e">
        <f>G251+#REF!+#REF!</f>
        <v>#REF!</v>
      </c>
      <c r="H250" s="53" t="e">
        <f>H251+#REF!+#REF!</f>
        <v>#REF!</v>
      </c>
      <c r="I250" s="54" t="e">
        <f>I251+#REF!+#REF!</f>
        <v>#REF!</v>
      </c>
      <c r="J250" s="54" t="e">
        <f>J251+#REF!+#REF!</f>
        <v>#REF!</v>
      </c>
      <c r="K250" s="54" t="e">
        <f>K251+#REF!+#REF!</f>
        <v>#REF!</v>
      </c>
      <c r="L250" s="51" t="e">
        <f>L251+#REF!+#REF!</f>
        <v>#REF!</v>
      </c>
      <c r="M250" s="51" t="e">
        <f>M251+#REF!+#REF!</f>
        <v>#REF!</v>
      </c>
      <c r="N250" s="51" t="e">
        <f>N251+#REF!+#REF!</f>
        <v>#REF!</v>
      </c>
      <c r="O250" s="54"/>
      <c r="P250" s="54" t="e">
        <f>P251+#REF!+#REF!</f>
        <v>#REF!</v>
      </c>
      <c r="Q250" s="54"/>
      <c r="R250" s="51" t="e">
        <f>R251+#REF!+#REF!</f>
        <v>#REF!</v>
      </c>
      <c r="S250" s="51"/>
      <c r="T250" s="51" t="e">
        <f>T251+#REF!+#REF!</f>
        <v>#REF!</v>
      </c>
      <c r="U250" s="54"/>
      <c r="V250" s="54" t="e">
        <f>V251+#REF!+#REF!</f>
        <v>#REF!</v>
      </c>
      <c r="W250" s="54"/>
      <c r="X250" s="51" t="e">
        <f>X251+#REF!+#REF!</f>
        <v>#REF!</v>
      </c>
      <c r="Y250" s="51"/>
      <c r="Z250" s="51" t="e">
        <f>Z251+#REF!+#REF!</f>
        <v>#REF!</v>
      </c>
      <c r="AA250" s="54"/>
      <c r="AB250" s="54" t="e">
        <f>AB251+#REF!+#REF!</f>
        <v>#REF!</v>
      </c>
      <c r="AC250" s="54"/>
      <c r="AD250" s="51" t="e">
        <f>AD251+#REF!+#REF!</f>
        <v>#REF!</v>
      </c>
      <c r="AE250" s="51"/>
      <c r="AF250" s="51" t="e">
        <f>AF251+#REF!+#REF!</f>
        <v>#REF!</v>
      </c>
      <c r="AG250" s="38">
        <v>2176.9</v>
      </c>
      <c r="AH250" s="38">
        <v>74200.40000000001</v>
      </c>
      <c r="AI250" s="38">
        <v>0</v>
      </c>
      <c r="AJ250" s="38">
        <v>72614.7</v>
      </c>
      <c r="AK250" s="38">
        <v>0</v>
      </c>
      <c r="AL250" s="35">
        <v>73078.40000000001</v>
      </c>
    </row>
    <row r="251" spans="1:38" s="6" customFormat="1" ht="15">
      <c r="A251" s="70"/>
      <c r="B251" s="68" t="s">
        <v>64</v>
      </c>
      <c r="C251" s="68"/>
      <c r="D251" s="68"/>
      <c r="E251" s="113" t="s">
        <v>65</v>
      </c>
      <c r="F251" s="53">
        <f aca="true" t="shared" si="116" ref="F251:V255">F252</f>
        <v>18200</v>
      </c>
      <c r="G251" s="53">
        <f t="shared" si="116"/>
        <v>18200</v>
      </c>
      <c r="H251" s="53">
        <f t="shared" si="116"/>
        <v>18200</v>
      </c>
      <c r="I251" s="51"/>
      <c r="J251" s="51">
        <f t="shared" si="116"/>
        <v>18200</v>
      </c>
      <c r="K251" s="51"/>
      <c r="L251" s="51">
        <f t="shared" si="116"/>
        <v>18200</v>
      </c>
      <c r="M251" s="51"/>
      <c r="N251" s="51">
        <f t="shared" si="116"/>
        <v>18200</v>
      </c>
      <c r="O251" s="51"/>
      <c r="P251" s="51">
        <f t="shared" si="116"/>
        <v>18200</v>
      </c>
      <c r="Q251" s="51"/>
      <c r="R251" s="51">
        <f t="shared" si="116"/>
        <v>18200</v>
      </c>
      <c r="S251" s="51"/>
      <c r="T251" s="51">
        <f t="shared" si="116"/>
        <v>18200</v>
      </c>
      <c r="U251" s="51"/>
      <c r="V251" s="51">
        <f t="shared" si="116"/>
        <v>18200</v>
      </c>
      <c r="W251" s="51"/>
      <c r="X251" s="51">
        <f aca="true" t="shared" si="117" ref="V251:Z255">X252</f>
        <v>18200</v>
      </c>
      <c r="Y251" s="51"/>
      <c r="Z251" s="51">
        <f t="shared" si="117"/>
        <v>18200</v>
      </c>
      <c r="AA251" s="51"/>
      <c r="AB251" s="51">
        <f>AB252</f>
        <v>18200</v>
      </c>
      <c r="AC251" s="51"/>
      <c r="AD251" s="51">
        <f aca="true" t="shared" si="118" ref="AB251:AF255">AD252</f>
        <v>18200</v>
      </c>
      <c r="AE251" s="51"/>
      <c r="AF251" s="51">
        <f t="shared" si="118"/>
        <v>18200</v>
      </c>
      <c r="AG251" s="35">
        <v>2176.9</v>
      </c>
      <c r="AH251" s="35">
        <v>20376.9</v>
      </c>
      <c r="AI251" s="35">
        <v>0</v>
      </c>
      <c r="AJ251" s="35">
        <v>18200</v>
      </c>
      <c r="AK251" s="35">
        <v>0</v>
      </c>
      <c r="AL251" s="35">
        <v>18200</v>
      </c>
    </row>
    <row r="252" spans="1:38" s="6" customFormat="1" ht="25.5">
      <c r="A252" s="70"/>
      <c r="B252" s="68"/>
      <c r="C252" s="74" t="s">
        <v>185</v>
      </c>
      <c r="D252" s="68"/>
      <c r="E252" s="96" t="s">
        <v>303</v>
      </c>
      <c r="F252" s="53">
        <f t="shared" si="116"/>
        <v>18200</v>
      </c>
      <c r="G252" s="53">
        <f t="shared" si="116"/>
        <v>18200</v>
      </c>
      <c r="H252" s="53">
        <f t="shared" si="116"/>
        <v>18200</v>
      </c>
      <c r="I252" s="51"/>
      <c r="J252" s="51">
        <f t="shared" si="116"/>
        <v>18200</v>
      </c>
      <c r="K252" s="51"/>
      <c r="L252" s="51">
        <f t="shared" si="116"/>
        <v>18200</v>
      </c>
      <c r="M252" s="51"/>
      <c r="N252" s="51">
        <f t="shared" si="116"/>
        <v>18200</v>
      </c>
      <c r="O252" s="51"/>
      <c r="P252" s="51">
        <f t="shared" si="116"/>
        <v>18200</v>
      </c>
      <c r="Q252" s="51"/>
      <c r="R252" s="51">
        <f t="shared" si="116"/>
        <v>18200</v>
      </c>
      <c r="S252" s="51"/>
      <c r="T252" s="51">
        <f t="shared" si="116"/>
        <v>18200</v>
      </c>
      <c r="U252" s="51"/>
      <c r="V252" s="51">
        <f t="shared" si="117"/>
        <v>18200</v>
      </c>
      <c r="W252" s="51"/>
      <c r="X252" s="51">
        <f t="shared" si="117"/>
        <v>18200</v>
      </c>
      <c r="Y252" s="51"/>
      <c r="Z252" s="51">
        <f t="shared" si="117"/>
        <v>18200</v>
      </c>
      <c r="AA252" s="51"/>
      <c r="AB252" s="51">
        <f t="shared" si="118"/>
        <v>18200</v>
      </c>
      <c r="AC252" s="51"/>
      <c r="AD252" s="51">
        <f t="shared" si="118"/>
        <v>18200</v>
      </c>
      <c r="AE252" s="51"/>
      <c r="AF252" s="35">
        <f t="shared" si="118"/>
        <v>18200</v>
      </c>
      <c r="AG252" s="35">
        <v>2176.9</v>
      </c>
      <c r="AH252" s="35">
        <v>20376.9</v>
      </c>
      <c r="AI252" s="35">
        <v>0</v>
      </c>
      <c r="AJ252" s="35">
        <v>18200</v>
      </c>
      <c r="AK252" s="35">
        <v>0</v>
      </c>
      <c r="AL252" s="35">
        <v>18200</v>
      </c>
    </row>
    <row r="253" spans="1:38" s="3" customFormat="1" ht="15">
      <c r="A253" s="70"/>
      <c r="B253" s="68"/>
      <c r="C253" s="68" t="s">
        <v>186</v>
      </c>
      <c r="D253" s="68"/>
      <c r="E253" s="103" t="s">
        <v>41</v>
      </c>
      <c r="F253" s="53">
        <f t="shared" si="116"/>
        <v>18200</v>
      </c>
      <c r="G253" s="53">
        <f t="shared" si="116"/>
        <v>18200</v>
      </c>
      <c r="H253" s="53">
        <f t="shared" si="116"/>
        <v>18200</v>
      </c>
      <c r="I253" s="51"/>
      <c r="J253" s="51">
        <f t="shared" si="116"/>
        <v>18200</v>
      </c>
      <c r="K253" s="51"/>
      <c r="L253" s="51">
        <f t="shared" si="116"/>
        <v>18200</v>
      </c>
      <c r="M253" s="51"/>
      <c r="N253" s="51">
        <f t="shared" si="116"/>
        <v>18200</v>
      </c>
      <c r="O253" s="51"/>
      <c r="P253" s="51">
        <f t="shared" si="116"/>
        <v>18200</v>
      </c>
      <c r="Q253" s="51"/>
      <c r="R253" s="51">
        <f t="shared" si="116"/>
        <v>18200</v>
      </c>
      <c r="S253" s="51"/>
      <c r="T253" s="51">
        <f t="shared" si="116"/>
        <v>18200</v>
      </c>
      <c r="U253" s="51"/>
      <c r="V253" s="51">
        <f t="shared" si="117"/>
        <v>18200</v>
      </c>
      <c r="W253" s="51"/>
      <c r="X253" s="51">
        <f t="shared" si="117"/>
        <v>18200</v>
      </c>
      <c r="Y253" s="51"/>
      <c r="Z253" s="51">
        <f t="shared" si="117"/>
        <v>18200</v>
      </c>
      <c r="AA253" s="51"/>
      <c r="AB253" s="51">
        <f t="shared" si="118"/>
        <v>18200</v>
      </c>
      <c r="AC253" s="51"/>
      <c r="AD253" s="51">
        <f t="shared" si="118"/>
        <v>18200</v>
      </c>
      <c r="AE253" s="51"/>
      <c r="AF253" s="51">
        <f t="shared" si="118"/>
        <v>18200</v>
      </c>
      <c r="AG253" s="35">
        <v>2176.9</v>
      </c>
      <c r="AH253" s="35">
        <v>20376.9</v>
      </c>
      <c r="AI253" s="35">
        <v>0</v>
      </c>
      <c r="AJ253" s="35">
        <v>18200</v>
      </c>
      <c r="AK253" s="35">
        <v>0</v>
      </c>
      <c r="AL253" s="35">
        <v>18200</v>
      </c>
    </row>
    <row r="254" spans="1:38" s="10" customFormat="1" ht="42" customHeight="1">
      <c r="A254" s="97"/>
      <c r="B254" s="98"/>
      <c r="C254" s="77" t="s">
        <v>187</v>
      </c>
      <c r="D254" s="77"/>
      <c r="E254" s="78" t="s">
        <v>188</v>
      </c>
      <c r="F254" s="31">
        <f t="shared" si="116"/>
        <v>18200</v>
      </c>
      <c r="G254" s="31">
        <f t="shared" si="116"/>
        <v>18200</v>
      </c>
      <c r="H254" s="31">
        <f t="shared" si="116"/>
        <v>18200</v>
      </c>
      <c r="I254" s="51"/>
      <c r="J254" s="51">
        <f t="shared" si="116"/>
        <v>18200</v>
      </c>
      <c r="K254" s="51"/>
      <c r="L254" s="51">
        <f t="shared" si="116"/>
        <v>18200</v>
      </c>
      <c r="M254" s="51"/>
      <c r="N254" s="51">
        <f t="shared" si="116"/>
        <v>18200</v>
      </c>
      <c r="O254" s="51"/>
      <c r="P254" s="51">
        <f t="shared" si="116"/>
        <v>18200</v>
      </c>
      <c r="Q254" s="51"/>
      <c r="R254" s="51">
        <f t="shared" si="116"/>
        <v>18200</v>
      </c>
      <c r="S254" s="51"/>
      <c r="T254" s="51">
        <f t="shared" si="116"/>
        <v>18200</v>
      </c>
      <c r="U254" s="51"/>
      <c r="V254" s="51">
        <f t="shared" si="117"/>
        <v>18200</v>
      </c>
      <c r="W254" s="51"/>
      <c r="X254" s="51">
        <f t="shared" si="117"/>
        <v>18200</v>
      </c>
      <c r="Y254" s="51"/>
      <c r="Z254" s="51">
        <f t="shared" si="117"/>
        <v>18200</v>
      </c>
      <c r="AA254" s="51"/>
      <c r="AB254" s="51">
        <f t="shared" si="118"/>
        <v>18200</v>
      </c>
      <c r="AC254" s="51"/>
      <c r="AD254" s="51">
        <f t="shared" si="118"/>
        <v>18200</v>
      </c>
      <c r="AE254" s="51"/>
      <c r="AF254" s="51">
        <f t="shared" si="118"/>
        <v>18200</v>
      </c>
      <c r="AG254" s="35">
        <v>2176.9</v>
      </c>
      <c r="AH254" s="35">
        <v>20376.9</v>
      </c>
      <c r="AI254" s="35">
        <v>0</v>
      </c>
      <c r="AJ254" s="35">
        <v>18200</v>
      </c>
      <c r="AK254" s="35">
        <v>0</v>
      </c>
      <c r="AL254" s="35">
        <v>18200</v>
      </c>
    </row>
    <row r="255" spans="1:38" s="6" customFormat="1" ht="38.25">
      <c r="A255" s="70"/>
      <c r="B255" s="68"/>
      <c r="C255" s="68" t="s">
        <v>159</v>
      </c>
      <c r="D255" s="68"/>
      <c r="E255" s="103" t="s">
        <v>83</v>
      </c>
      <c r="F255" s="53">
        <f t="shared" si="116"/>
        <v>18200</v>
      </c>
      <c r="G255" s="53">
        <f t="shared" si="116"/>
        <v>18200</v>
      </c>
      <c r="H255" s="53">
        <f t="shared" si="116"/>
        <v>18200</v>
      </c>
      <c r="I255" s="51"/>
      <c r="J255" s="51">
        <f t="shared" si="116"/>
        <v>18200</v>
      </c>
      <c r="K255" s="51"/>
      <c r="L255" s="51">
        <f t="shared" si="116"/>
        <v>18200</v>
      </c>
      <c r="M255" s="51"/>
      <c r="N255" s="51">
        <f t="shared" si="116"/>
        <v>18200</v>
      </c>
      <c r="O255" s="51"/>
      <c r="P255" s="51">
        <f t="shared" si="116"/>
        <v>18200</v>
      </c>
      <c r="Q255" s="51"/>
      <c r="R255" s="51">
        <f t="shared" si="116"/>
        <v>18200</v>
      </c>
      <c r="S255" s="51"/>
      <c r="T255" s="51">
        <f t="shared" si="116"/>
        <v>18200</v>
      </c>
      <c r="U255" s="51"/>
      <c r="V255" s="51">
        <f t="shared" si="117"/>
        <v>18200</v>
      </c>
      <c r="W255" s="51"/>
      <c r="X255" s="51">
        <f t="shared" si="117"/>
        <v>18200</v>
      </c>
      <c r="Y255" s="51"/>
      <c r="Z255" s="51">
        <f t="shared" si="117"/>
        <v>18200</v>
      </c>
      <c r="AA255" s="51"/>
      <c r="AB255" s="51">
        <f t="shared" si="118"/>
        <v>18200</v>
      </c>
      <c r="AC255" s="51"/>
      <c r="AD255" s="51">
        <f t="shared" si="118"/>
        <v>18200</v>
      </c>
      <c r="AE255" s="51"/>
      <c r="AF255" s="51">
        <f t="shared" si="118"/>
        <v>18200</v>
      </c>
      <c r="AG255" s="35">
        <v>2176.9</v>
      </c>
      <c r="AH255" s="35">
        <v>20376.9</v>
      </c>
      <c r="AI255" s="35">
        <v>0</v>
      </c>
      <c r="AJ255" s="35">
        <v>18200</v>
      </c>
      <c r="AK255" s="35">
        <v>0</v>
      </c>
      <c r="AL255" s="35">
        <v>18200</v>
      </c>
    </row>
    <row r="256" spans="1:38" s="6" customFormat="1" ht="25.5">
      <c r="A256" s="70"/>
      <c r="B256" s="68"/>
      <c r="C256" s="68"/>
      <c r="D256" s="74" t="s">
        <v>56</v>
      </c>
      <c r="E256" s="86" t="s">
        <v>57</v>
      </c>
      <c r="F256" s="55">
        <f>16200+2000</f>
        <v>18200</v>
      </c>
      <c r="G256" s="55">
        <f>16200+2000</f>
        <v>18200</v>
      </c>
      <c r="H256" s="55">
        <f>16200+2000</f>
        <v>18200</v>
      </c>
      <c r="I256" s="51"/>
      <c r="J256" s="51">
        <f>F256+I256</f>
        <v>18200</v>
      </c>
      <c r="K256" s="51"/>
      <c r="L256" s="51">
        <f>G256+K256</f>
        <v>18200</v>
      </c>
      <c r="M256" s="51"/>
      <c r="N256" s="51">
        <f>H256+M256</f>
        <v>18200</v>
      </c>
      <c r="O256" s="51"/>
      <c r="P256" s="51">
        <f>J256+O256</f>
        <v>18200</v>
      </c>
      <c r="Q256" s="51"/>
      <c r="R256" s="51">
        <f>L256+Q256</f>
        <v>18200</v>
      </c>
      <c r="S256" s="51"/>
      <c r="T256" s="51">
        <f>N256+S256</f>
        <v>18200</v>
      </c>
      <c r="U256" s="51"/>
      <c r="V256" s="51">
        <f>P256+U256</f>
        <v>18200</v>
      </c>
      <c r="W256" s="51"/>
      <c r="X256" s="51">
        <f>R256+W256</f>
        <v>18200</v>
      </c>
      <c r="Y256" s="51"/>
      <c r="Z256" s="51">
        <f>T256+Y256</f>
        <v>18200</v>
      </c>
      <c r="AA256" s="51"/>
      <c r="AB256" s="51">
        <f>V256+AA256</f>
        <v>18200</v>
      </c>
      <c r="AC256" s="51"/>
      <c r="AD256" s="51">
        <f>X256+AC256</f>
        <v>18200</v>
      </c>
      <c r="AE256" s="51"/>
      <c r="AF256" s="51">
        <f>Z256+AE256</f>
        <v>18200</v>
      </c>
      <c r="AG256" s="35">
        <v>2176.9</v>
      </c>
      <c r="AH256" s="35">
        <v>20376.9</v>
      </c>
      <c r="AI256" s="35">
        <v>0</v>
      </c>
      <c r="AJ256" s="35">
        <v>18200</v>
      </c>
      <c r="AK256" s="35">
        <v>0</v>
      </c>
      <c r="AL256" s="35">
        <v>18200</v>
      </c>
    </row>
    <row r="257" spans="1:38" s="6" customFormat="1" ht="15">
      <c r="A257" s="70"/>
      <c r="B257" s="74" t="s">
        <v>84</v>
      </c>
      <c r="C257" s="74"/>
      <c r="D257" s="74"/>
      <c r="E257" s="94" t="s">
        <v>80</v>
      </c>
      <c r="F257" s="57" t="e">
        <f aca="true" t="shared" si="119" ref="F257:W258">F258</f>
        <v>#REF!</v>
      </c>
      <c r="G257" s="57" t="e">
        <f t="shared" si="119"/>
        <v>#REF!</v>
      </c>
      <c r="H257" s="57" t="e">
        <f t="shared" si="119"/>
        <v>#REF!</v>
      </c>
      <c r="I257" s="51" t="e">
        <f t="shared" si="119"/>
        <v>#REF!</v>
      </c>
      <c r="J257" s="51" t="e">
        <f t="shared" si="119"/>
        <v>#REF!</v>
      </c>
      <c r="K257" s="51" t="e">
        <f t="shared" si="119"/>
        <v>#REF!</v>
      </c>
      <c r="L257" s="51" t="e">
        <f t="shared" si="119"/>
        <v>#REF!</v>
      </c>
      <c r="M257" s="51" t="e">
        <f t="shared" si="119"/>
        <v>#REF!</v>
      </c>
      <c r="N257" s="51" t="e">
        <f t="shared" si="119"/>
        <v>#REF!</v>
      </c>
      <c r="O257" s="51"/>
      <c r="P257" s="51" t="e">
        <f t="shared" si="119"/>
        <v>#REF!</v>
      </c>
      <c r="Q257" s="51"/>
      <c r="R257" s="51" t="e">
        <f t="shared" si="119"/>
        <v>#REF!</v>
      </c>
      <c r="S257" s="51"/>
      <c r="T257" s="51" t="e">
        <f t="shared" si="119"/>
        <v>#REF!</v>
      </c>
      <c r="U257" s="51" t="e">
        <f t="shared" si="119"/>
        <v>#REF!</v>
      </c>
      <c r="V257" s="51" t="e">
        <f t="shared" si="119"/>
        <v>#REF!</v>
      </c>
      <c r="W257" s="51" t="e">
        <f t="shared" si="119"/>
        <v>#REF!</v>
      </c>
      <c r="X257" s="51" t="e">
        <f aca="true" t="shared" si="120" ref="X257:Z258">X258</f>
        <v>#REF!</v>
      </c>
      <c r="Y257" s="51" t="e">
        <f t="shared" si="120"/>
        <v>#REF!</v>
      </c>
      <c r="Z257" s="51" t="e">
        <f t="shared" si="120"/>
        <v>#REF!</v>
      </c>
      <c r="AA257" s="51"/>
      <c r="AB257" s="51" t="e">
        <f>AB258</f>
        <v>#REF!</v>
      </c>
      <c r="AC257" s="51"/>
      <c r="AD257" s="51" t="e">
        <f>AD258</f>
        <v>#REF!</v>
      </c>
      <c r="AE257" s="51"/>
      <c r="AF257" s="51" t="e">
        <f>AF258</f>
        <v>#REF!</v>
      </c>
      <c r="AG257" s="79">
        <v>-14122.1</v>
      </c>
      <c r="AH257" s="35">
        <v>150760.19999999998</v>
      </c>
      <c r="AI257" s="35">
        <v>13800</v>
      </c>
      <c r="AJ257" s="35">
        <v>68853.8</v>
      </c>
      <c r="AK257" s="35">
        <v>0</v>
      </c>
      <c r="AL257" s="35">
        <v>30331.9</v>
      </c>
    </row>
    <row r="258" spans="1:38" s="3" customFormat="1" ht="15">
      <c r="A258" s="70"/>
      <c r="B258" s="68" t="s">
        <v>49</v>
      </c>
      <c r="C258" s="68"/>
      <c r="D258" s="68"/>
      <c r="E258" s="95" t="s">
        <v>50</v>
      </c>
      <c r="F258" s="32" t="e">
        <f t="shared" si="119"/>
        <v>#REF!</v>
      </c>
      <c r="G258" s="32" t="e">
        <f t="shared" si="119"/>
        <v>#REF!</v>
      </c>
      <c r="H258" s="32" t="e">
        <f t="shared" si="119"/>
        <v>#REF!</v>
      </c>
      <c r="I258" s="51" t="e">
        <f t="shared" si="119"/>
        <v>#REF!</v>
      </c>
      <c r="J258" s="51" t="e">
        <f t="shared" si="119"/>
        <v>#REF!</v>
      </c>
      <c r="K258" s="51" t="e">
        <f t="shared" si="119"/>
        <v>#REF!</v>
      </c>
      <c r="L258" s="51" t="e">
        <f t="shared" si="119"/>
        <v>#REF!</v>
      </c>
      <c r="M258" s="51" t="e">
        <f t="shared" si="119"/>
        <v>#REF!</v>
      </c>
      <c r="N258" s="51" t="e">
        <f t="shared" si="119"/>
        <v>#REF!</v>
      </c>
      <c r="O258" s="51"/>
      <c r="P258" s="51" t="e">
        <f t="shared" si="119"/>
        <v>#REF!</v>
      </c>
      <c r="Q258" s="51"/>
      <c r="R258" s="51" t="e">
        <f t="shared" si="119"/>
        <v>#REF!</v>
      </c>
      <c r="S258" s="51"/>
      <c r="T258" s="51" t="e">
        <f t="shared" si="119"/>
        <v>#REF!</v>
      </c>
      <c r="U258" s="51" t="e">
        <f>U259</f>
        <v>#REF!</v>
      </c>
      <c r="V258" s="51" t="e">
        <f>V259</f>
        <v>#REF!</v>
      </c>
      <c r="W258" s="51" t="e">
        <f>W259</f>
        <v>#REF!</v>
      </c>
      <c r="X258" s="51" t="e">
        <f t="shared" si="120"/>
        <v>#REF!</v>
      </c>
      <c r="Y258" s="51" t="e">
        <f t="shared" si="120"/>
        <v>#REF!</v>
      </c>
      <c r="Z258" s="51" t="e">
        <f t="shared" si="120"/>
        <v>#REF!</v>
      </c>
      <c r="AA258" s="51"/>
      <c r="AB258" s="51" t="e">
        <f>AB259</f>
        <v>#REF!</v>
      </c>
      <c r="AC258" s="51"/>
      <c r="AD258" s="51" t="e">
        <f>AD259</f>
        <v>#REF!</v>
      </c>
      <c r="AE258" s="51"/>
      <c r="AF258" s="51" t="e">
        <f>AF259</f>
        <v>#REF!</v>
      </c>
      <c r="AG258" s="79">
        <v>-14122.1</v>
      </c>
      <c r="AH258" s="35">
        <v>150760.19999999998</v>
      </c>
      <c r="AI258" s="35">
        <v>13800</v>
      </c>
      <c r="AJ258" s="35">
        <v>68853.8</v>
      </c>
      <c r="AK258" s="35">
        <v>0</v>
      </c>
      <c r="AL258" s="35">
        <v>30331.9</v>
      </c>
    </row>
    <row r="259" spans="1:38" s="2" customFormat="1" ht="25.5">
      <c r="A259" s="70"/>
      <c r="B259" s="68"/>
      <c r="C259" s="74" t="s">
        <v>14</v>
      </c>
      <c r="D259" s="68"/>
      <c r="E259" s="96" t="s">
        <v>277</v>
      </c>
      <c r="F259" s="32" t="e">
        <f>F260+#REF!</f>
        <v>#REF!</v>
      </c>
      <c r="G259" s="32" t="e">
        <f>G260+#REF!</f>
        <v>#REF!</v>
      </c>
      <c r="H259" s="32" t="e">
        <f>H260+#REF!</f>
        <v>#REF!</v>
      </c>
      <c r="I259" s="51" t="e">
        <f>I260+#REF!</f>
        <v>#REF!</v>
      </c>
      <c r="J259" s="51" t="e">
        <f>J260+#REF!</f>
        <v>#REF!</v>
      </c>
      <c r="K259" s="51" t="e">
        <f>K260+#REF!</f>
        <v>#REF!</v>
      </c>
      <c r="L259" s="51" t="e">
        <f>L260+#REF!</f>
        <v>#REF!</v>
      </c>
      <c r="M259" s="51" t="e">
        <f>M260+#REF!</f>
        <v>#REF!</v>
      </c>
      <c r="N259" s="51" t="e">
        <f>N260+#REF!</f>
        <v>#REF!</v>
      </c>
      <c r="O259" s="51"/>
      <c r="P259" s="51" t="e">
        <f>P260+#REF!</f>
        <v>#REF!</v>
      </c>
      <c r="Q259" s="51"/>
      <c r="R259" s="51" t="e">
        <f>R260+#REF!</f>
        <v>#REF!</v>
      </c>
      <c r="S259" s="51"/>
      <c r="T259" s="51" t="e">
        <f>T260+#REF!</f>
        <v>#REF!</v>
      </c>
      <c r="U259" s="51" t="e">
        <f>U260+#REF!</f>
        <v>#REF!</v>
      </c>
      <c r="V259" s="51" t="e">
        <f>V260+#REF!</f>
        <v>#REF!</v>
      </c>
      <c r="W259" s="51" t="e">
        <f>W260+#REF!</f>
        <v>#REF!</v>
      </c>
      <c r="X259" s="51" t="e">
        <f>X260+#REF!</f>
        <v>#REF!</v>
      </c>
      <c r="Y259" s="51" t="e">
        <f>Y260+#REF!</f>
        <v>#REF!</v>
      </c>
      <c r="Z259" s="51" t="e">
        <f>Z260+#REF!</f>
        <v>#REF!</v>
      </c>
      <c r="AA259" s="51"/>
      <c r="AB259" s="51" t="e">
        <f>AB260+#REF!</f>
        <v>#REF!</v>
      </c>
      <c r="AC259" s="51"/>
      <c r="AD259" s="51" t="e">
        <f>AD260+#REF!</f>
        <v>#REF!</v>
      </c>
      <c r="AE259" s="51"/>
      <c r="AF259" s="51" t="e">
        <f>AF260+#REF!</f>
        <v>#REF!</v>
      </c>
      <c r="AG259" s="79">
        <v>-14122.1</v>
      </c>
      <c r="AH259" s="79">
        <v>150760.19999999998</v>
      </c>
      <c r="AI259" s="79">
        <v>13800</v>
      </c>
      <c r="AJ259" s="79">
        <v>68853.8</v>
      </c>
      <c r="AK259" s="79">
        <v>0</v>
      </c>
      <c r="AL259" s="79">
        <v>30331.9</v>
      </c>
    </row>
    <row r="260" spans="1:38" s="3" customFormat="1" ht="25.5">
      <c r="A260" s="70"/>
      <c r="B260" s="68"/>
      <c r="C260" s="68" t="s">
        <v>15</v>
      </c>
      <c r="D260" s="68"/>
      <c r="E260" s="96" t="s">
        <v>51</v>
      </c>
      <c r="F260" s="32" t="e">
        <f>F261+#REF!</f>
        <v>#REF!</v>
      </c>
      <c r="G260" s="32" t="e">
        <f>G261+#REF!</f>
        <v>#REF!</v>
      </c>
      <c r="H260" s="32" t="e">
        <f>H261+#REF!</f>
        <v>#REF!</v>
      </c>
      <c r="I260" s="51" t="e">
        <f>I261+#REF!</f>
        <v>#REF!</v>
      </c>
      <c r="J260" s="51" t="e">
        <f>J261+#REF!</f>
        <v>#REF!</v>
      </c>
      <c r="K260" s="51" t="e">
        <f>K261+#REF!</f>
        <v>#REF!</v>
      </c>
      <c r="L260" s="51" t="e">
        <f>L261+#REF!</f>
        <v>#REF!</v>
      </c>
      <c r="M260" s="51" t="e">
        <f>M261+#REF!</f>
        <v>#REF!</v>
      </c>
      <c r="N260" s="51" t="e">
        <f>N261+#REF!</f>
        <v>#REF!</v>
      </c>
      <c r="O260" s="51"/>
      <c r="P260" s="51" t="e">
        <f>P261+#REF!</f>
        <v>#REF!</v>
      </c>
      <c r="Q260" s="51"/>
      <c r="R260" s="51" t="e">
        <f>R261+#REF!</f>
        <v>#REF!</v>
      </c>
      <c r="S260" s="51"/>
      <c r="T260" s="51" t="e">
        <f>T261+#REF!</f>
        <v>#REF!</v>
      </c>
      <c r="U260" s="51" t="e">
        <f>U261+#REF!</f>
        <v>#REF!</v>
      </c>
      <c r="V260" s="51" t="e">
        <f>V261+#REF!</f>
        <v>#REF!</v>
      </c>
      <c r="W260" s="51" t="e">
        <f>W261+#REF!</f>
        <v>#REF!</v>
      </c>
      <c r="X260" s="51" t="e">
        <f>X261+#REF!</f>
        <v>#REF!</v>
      </c>
      <c r="Y260" s="51" t="e">
        <f>Y261+#REF!</f>
        <v>#REF!</v>
      </c>
      <c r="Z260" s="51" t="e">
        <f>Z261+#REF!</f>
        <v>#REF!</v>
      </c>
      <c r="AA260" s="51"/>
      <c r="AB260" s="51" t="e">
        <f>AB261+#REF!</f>
        <v>#REF!</v>
      </c>
      <c r="AC260" s="51"/>
      <c r="AD260" s="51" t="e">
        <f>AD261+#REF!</f>
        <v>#REF!</v>
      </c>
      <c r="AE260" s="51"/>
      <c r="AF260" s="51" t="e">
        <f>AF261+#REF!</f>
        <v>#REF!</v>
      </c>
      <c r="AG260" s="79">
        <v>-14122.1</v>
      </c>
      <c r="AH260" s="35">
        <v>150760.19999999998</v>
      </c>
      <c r="AI260" s="35">
        <v>13800</v>
      </c>
      <c r="AJ260" s="35">
        <v>63800</v>
      </c>
      <c r="AK260" s="35">
        <v>0</v>
      </c>
      <c r="AL260" s="35">
        <v>30331.9</v>
      </c>
    </row>
    <row r="261" spans="1:38" s="10" customFormat="1" ht="39" customHeight="1">
      <c r="A261" s="97"/>
      <c r="B261" s="98"/>
      <c r="C261" s="77" t="s">
        <v>243</v>
      </c>
      <c r="D261" s="77"/>
      <c r="E261" s="78" t="s">
        <v>182</v>
      </c>
      <c r="F261" s="31" t="e">
        <f>#REF!+F262+F264+#REF!+#REF!+#REF!+#REF!+F266+#REF!+#REF!</f>
        <v>#REF!</v>
      </c>
      <c r="G261" s="31" t="e">
        <f>#REF!+G262+G264+#REF!+#REF!+#REF!+#REF!+G266+#REF!+#REF!</f>
        <v>#REF!</v>
      </c>
      <c r="H261" s="31" t="e">
        <f>#REF!+H262+H264+#REF!+#REF!+#REF!+#REF!+H266+#REF!+#REF!</f>
        <v>#REF!</v>
      </c>
      <c r="I261" s="51" t="e">
        <f>#REF!+I262+I264+#REF!+#REF!+#REF!+#REF!+I266+#REF!+#REF!+#REF!+#REF!</f>
        <v>#REF!</v>
      </c>
      <c r="J261" s="51" t="e">
        <f>#REF!+J262+J264+#REF!+#REF!+#REF!+#REF!+J266+#REF!+#REF!+#REF!+#REF!</f>
        <v>#REF!</v>
      </c>
      <c r="K261" s="51" t="e">
        <f>#REF!+K262+K264+#REF!+#REF!+#REF!+#REF!+K266+#REF!+#REF!+#REF!+#REF!</f>
        <v>#REF!</v>
      </c>
      <c r="L261" s="51" t="e">
        <f>#REF!+L262+L264+#REF!+#REF!+#REF!+#REF!+L266+#REF!+#REF!+#REF!+#REF!</f>
        <v>#REF!</v>
      </c>
      <c r="M261" s="51" t="e">
        <f>#REF!+M262+M264+#REF!+#REF!+#REF!+#REF!+M266+#REF!+#REF!+#REF!+#REF!</f>
        <v>#REF!</v>
      </c>
      <c r="N261" s="51" t="e">
        <f>#REF!+N262+N264+#REF!+#REF!+#REF!+#REF!+N266+#REF!+#REF!+#REF!+#REF!</f>
        <v>#REF!</v>
      </c>
      <c r="O261" s="51"/>
      <c r="P261" s="51" t="e">
        <f>#REF!+P262+P264+#REF!+#REF!+#REF!+#REF!+P266+#REF!+#REF!+#REF!+#REF!</f>
        <v>#REF!</v>
      </c>
      <c r="Q261" s="51"/>
      <c r="R261" s="51" t="e">
        <f>#REF!+R262+R264+#REF!+#REF!+#REF!+#REF!+R266+#REF!+#REF!+#REF!+#REF!</f>
        <v>#REF!</v>
      </c>
      <c r="S261" s="51"/>
      <c r="T261" s="51" t="e">
        <f>#REF!+T262+T264+#REF!+#REF!+#REF!+#REF!+T266+#REF!+#REF!+#REF!+#REF!</f>
        <v>#REF!</v>
      </c>
      <c r="U261" s="51" t="e">
        <f>#REF!+U262+U264+#REF!+#REF!+#REF!+#REF!+U266+#REF!+#REF!+#REF!+#REF!</f>
        <v>#REF!</v>
      </c>
      <c r="V261" s="51" t="e">
        <f>#REF!+V262+V264+#REF!+#REF!+#REF!+#REF!+V266+#REF!+#REF!+#REF!+#REF!</f>
        <v>#REF!</v>
      </c>
      <c r="W261" s="51" t="e">
        <f>#REF!+W262+W264+#REF!+#REF!+#REF!+#REF!+W266+#REF!+#REF!+#REF!+#REF!</f>
        <v>#REF!</v>
      </c>
      <c r="X261" s="51" t="e">
        <f>#REF!+X262+X264+#REF!+#REF!+#REF!+#REF!+X266+#REF!+#REF!+#REF!+#REF!</f>
        <v>#REF!</v>
      </c>
      <c r="Y261" s="51" t="e">
        <f>#REF!+Y262+Y264+#REF!+#REF!+#REF!+#REF!+Y266+#REF!+#REF!+#REF!+#REF!</f>
        <v>#REF!</v>
      </c>
      <c r="Z261" s="51" t="e">
        <f>#REF!+Z262+Z264+#REF!+#REF!+#REF!+#REF!+Z266+#REF!+#REF!+#REF!+#REF!</f>
        <v>#REF!</v>
      </c>
      <c r="AA261" s="51"/>
      <c r="AB261" s="51" t="e">
        <f>#REF!+AB262+AB264+#REF!+#REF!+#REF!+#REF!+AB266+#REF!+#REF!+#REF!+#REF!</f>
        <v>#REF!</v>
      </c>
      <c r="AC261" s="51"/>
      <c r="AD261" s="51" t="e">
        <f>#REF!+AD262+AD264+#REF!+#REF!+#REF!+#REF!+AD266+#REF!+#REF!+#REF!+#REF!</f>
        <v>#REF!</v>
      </c>
      <c r="AE261" s="51"/>
      <c r="AF261" s="51" t="e">
        <f>#REF!+AF262+AF264+#REF!+#REF!+#REF!+#REF!+AF266+#REF!+#REF!+#REF!+#REF!</f>
        <v>#REF!</v>
      </c>
      <c r="AG261" s="79">
        <v>-14122.1</v>
      </c>
      <c r="AH261" s="79">
        <v>150021.3</v>
      </c>
      <c r="AI261" s="79">
        <v>13800</v>
      </c>
      <c r="AJ261" s="79">
        <v>63800</v>
      </c>
      <c r="AK261" s="79">
        <v>0</v>
      </c>
      <c r="AL261" s="79">
        <v>30331.9</v>
      </c>
    </row>
    <row r="262" spans="1:38" s="6" customFormat="1" ht="25.5">
      <c r="A262" s="70"/>
      <c r="B262" s="21"/>
      <c r="C262" s="80" t="s">
        <v>172</v>
      </c>
      <c r="D262" s="7"/>
      <c r="E262" s="87" t="s">
        <v>173</v>
      </c>
      <c r="F262" s="32">
        <f>F263</f>
        <v>1500</v>
      </c>
      <c r="G262" s="32">
        <f>G263</f>
        <v>0</v>
      </c>
      <c r="H262" s="32">
        <f>H263</f>
        <v>0</v>
      </c>
      <c r="I262" s="51"/>
      <c r="J262" s="51">
        <f>J263</f>
        <v>1500</v>
      </c>
      <c r="K262" s="51"/>
      <c r="L262" s="51">
        <f>L263</f>
        <v>0</v>
      </c>
      <c r="M262" s="51"/>
      <c r="N262" s="51">
        <f>N263</f>
        <v>0</v>
      </c>
      <c r="O262" s="51"/>
      <c r="P262" s="51">
        <f>P263</f>
        <v>1500</v>
      </c>
      <c r="Q262" s="51"/>
      <c r="R262" s="51">
        <f>R263</f>
        <v>0</v>
      </c>
      <c r="S262" s="51"/>
      <c r="T262" s="51">
        <f>T263</f>
        <v>0</v>
      </c>
      <c r="U262" s="51"/>
      <c r="V262" s="51">
        <f>V263</f>
        <v>1500</v>
      </c>
      <c r="W262" s="51"/>
      <c r="X262" s="51">
        <f>X263</f>
        <v>0</v>
      </c>
      <c r="Y262" s="51"/>
      <c r="Z262" s="51">
        <f>Z263</f>
        <v>0</v>
      </c>
      <c r="AA262" s="51"/>
      <c r="AB262" s="51">
        <f>AB263</f>
        <v>1500</v>
      </c>
      <c r="AC262" s="51"/>
      <c r="AD262" s="51">
        <f>AD263</f>
        <v>0</v>
      </c>
      <c r="AE262" s="51"/>
      <c r="AF262" s="51">
        <f>AF263</f>
        <v>0</v>
      </c>
      <c r="AG262" s="79">
        <v>-1500</v>
      </c>
      <c r="AH262" s="35">
        <v>0</v>
      </c>
      <c r="AI262" s="35">
        <v>1500</v>
      </c>
      <c r="AJ262" s="35">
        <v>1500</v>
      </c>
      <c r="AK262" s="35">
        <v>0</v>
      </c>
      <c r="AL262" s="35">
        <v>0</v>
      </c>
    </row>
    <row r="263" spans="1:38" s="6" customFormat="1" ht="38.25">
      <c r="A263" s="70"/>
      <c r="B263" s="21"/>
      <c r="C263" s="68"/>
      <c r="D263" s="68" t="s">
        <v>60</v>
      </c>
      <c r="E263" s="99" t="s">
        <v>180</v>
      </c>
      <c r="F263" s="32">
        <v>1500</v>
      </c>
      <c r="G263" s="32">
        <v>0</v>
      </c>
      <c r="H263" s="32">
        <v>0</v>
      </c>
      <c r="I263" s="51"/>
      <c r="J263" s="51">
        <f>F263+I263</f>
        <v>1500</v>
      </c>
      <c r="K263" s="51"/>
      <c r="L263" s="51">
        <f>G263+K263</f>
        <v>0</v>
      </c>
      <c r="M263" s="51"/>
      <c r="N263" s="51">
        <f>H263+M263</f>
        <v>0</v>
      </c>
      <c r="O263" s="51"/>
      <c r="P263" s="51">
        <f>J263+O263</f>
        <v>1500</v>
      </c>
      <c r="Q263" s="51"/>
      <c r="R263" s="51">
        <f>L263+Q263</f>
        <v>0</v>
      </c>
      <c r="S263" s="51"/>
      <c r="T263" s="51">
        <f>N263+S263</f>
        <v>0</v>
      </c>
      <c r="U263" s="51"/>
      <c r="V263" s="51">
        <f>P263+U263</f>
        <v>1500</v>
      </c>
      <c r="W263" s="51"/>
      <c r="X263" s="51">
        <f>R263+W263</f>
        <v>0</v>
      </c>
      <c r="Y263" s="51"/>
      <c r="Z263" s="51">
        <f>T263+Y263</f>
        <v>0</v>
      </c>
      <c r="AA263" s="51"/>
      <c r="AB263" s="51">
        <f>V263+AA263</f>
        <v>1500</v>
      </c>
      <c r="AC263" s="51"/>
      <c r="AD263" s="51">
        <f>X263+AC263</f>
        <v>0</v>
      </c>
      <c r="AE263" s="51"/>
      <c r="AF263" s="51">
        <f>Z263+AE263</f>
        <v>0</v>
      </c>
      <c r="AG263" s="79">
        <v>-1500</v>
      </c>
      <c r="AH263" s="35">
        <v>0</v>
      </c>
      <c r="AI263" s="35">
        <v>1500</v>
      </c>
      <c r="AJ263" s="35">
        <v>1500</v>
      </c>
      <c r="AK263" s="35">
        <v>0</v>
      </c>
      <c r="AL263" s="35">
        <v>0</v>
      </c>
    </row>
    <row r="264" spans="1:38" s="6" customFormat="1" ht="38.25">
      <c r="A264" s="70"/>
      <c r="B264" s="21"/>
      <c r="C264" s="68" t="s">
        <v>291</v>
      </c>
      <c r="D264" s="68"/>
      <c r="E264" s="99" t="s">
        <v>305</v>
      </c>
      <c r="F264" s="39">
        <f>F265</f>
        <v>1811.6</v>
      </c>
      <c r="G264" s="39">
        <f>G265</f>
        <v>0</v>
      </c>
      <c r="H264" s="39">
        <f>H265</f>
        <v>0</v>
      </c>
      <c r="I264" s="35"/>
      <c r="J264" s="35">
        <f>J265</f>
        <v>1811.6</v>
      </c>
      <c r="K264" s="35"/>
      <c r="L264" s="35">
        <f>L265</f>
        <v>0</v>
      </c>
      <c r="M264" s="35"/>
      <c r="N264" s="35">
        <f>N265</f>
        <v>0</v>
      </c>
      <c r="O264" s="35"/>
      <c r="P264" s="35">
        <f>P265</f>
        <v>1811.6</v>
      </c>
      <c r="Q264" s="35"/>
      <c r="R264" s="35">
        <f>R265</f>
        <v>0</v>
      </c>
      <c r="S264" s="35"/>
      <c r="T264" s="35">
        <f>T265</f>
        <v>0</v>
      </c>
      <c r="U264" s="35"/>
      <c r="V264" s="35">
        <f>V265</f>
        <v>1811.6</v>
      </c>
      <c r="W264" s="35"/>
      <c r="X264" s="35">
        <f>X265</f>
        <v>0</v>
      </c>
      <c r="Y264" s="35"/>
      <c r="Z264" s="35">
        <f>Z265</f>
        <v>0</v>
      </c>
      <c r="AA264" s="35"/>
      <c r="AB264" s="35">
        <f>AB265</f>
        <v>1811.6</v>
      </c>
      <c r="AC264" s="35"/>
      <c r="AD264" s="35">
        <f>AD265</f>
        <v>0</v>
      </c>
      <c r="AE264" s="35"/>
      <c r="AF264" s="35">
        <f>AF265</f>
        <v>0</v>
      </c>
      <c r="AG264" s="38">
        <v>-318.1</v>
      </c>
      <c r="AH264" s="35">
        <v>1493.5</v>
      </c>
      <c r="AI264" s="35">
        <v>0</v>
      </c>
      <c r="AJ264" s="35">
        <v>0</v>
      </c>
      <c r="AK264" s="35">
        <v>0</v>
      </c>
      <c r="AL264" s="35">
        <v>0</v>
      </c>
    </row>
    <row r="265" spans="1:38" s="6" customFormat="1" ht="38.25">
      <c r="A265" s="70"/>
      <c r="B265" s="21"/>
      <c r="C265" s="68"/>
      <c r="D265" s="68" t="s">
        <v>60</v>
      </c>
      <c r="E265" s="99" t="s">
        <v>180</v>
      </c>
      <c r="F265" s="39">
        <v>1811.6</v>
      </c>
      <c r="G265" s="39">
        <v>0</v>
      </c>
      <c r="H265" s="39">
        <v>0</v>
      </c>
      <c r="I265" s="35"/>
      <c r="J265" s="35">
        <f>F265+I265</f>
        <v>1811.6</v>
      </c>
      <c r="K265" s="35"/>
      <c r="L265" s="35">
        <f>G265+K265</f>
        <v>0</v>
      </c>
      <c r="M265" s="35"/>
      <c r="N265" s="35">
        <f>H265+M265</f>
        <v>0</v>
      </c>
      <c r="O265" s="35"/>
      <c r="P265" s="35">
        <f>J265+O265</f>
        <v>1811.6</v>
      </c>
      <c r="Q265" s="35"/>
      <c r="R265" s="35">
        <f>L265+Q265</f>
        <v>0</v>
      </c>
      <c r="S265" s="35"/>
      <c r="T265" s="35">
        <f>N265+S265</f>
        <v>0</v>
      </c>
      <c r="U265" s="35"/>
      <c r="V265" s="35">
        <f>P265+U265</f>
        <v>1811.6</v>
      </c>
      <c r="W265" s="35"/>
      <c r="X265" s="35">
        <f>R265+W265</f>
        <v>0</v>
      </c>
      <c r="Y265" s="35"/>
      <c r="Z265" s="35">
        <f>T265+Y265</f>
        <v>0</v>
      </c>
      <c r="AA265" s="35"/>
      <c r="AB265" s="35">
        <f>V265+AA265</f>
        <v>1811.6</v>
      </c>
      <c r="AC265" s="35"/>
      <c r="AD265" s="35">
        <f>X265+AC265</f>
        <v>0</v>
      </c>
      <c r="AE265" s="35"/>
      <c r="AF265" s="35">
        <f>Z265+AE265</f>
        <v>0</v>
      </c>
      <c r="AG265" s="38">
        <v>-318.1</v>
      </c>
      <c r="AH265" s="35">
        <v>1493.5</v>
      </c>
      <c r="AI265" s="35">
        <v>0</v>
      </c>
      <c r="AJ265" s="35">
        <v>0</v>
      </c>
      <c r="AK265" s="35">
        <v>0</v>
      </c>
      <c r="AL265" s="35">
        <v>0</v>
      </c>
    </row>
    <row r="266" spans="1:38" s="6" customFormat="1" ht="25.5">
      <c r="A266" s="70"/>
      <c r="B266" s="21"/>
      <c r="C266" s="68" t="s">
        <v>312</v>
      </c>
      <c r="D266" s="68"/>
      <c r="E266" s="99" t="s">
        <v>313</v>
      </c>
      <c r="F266" s="39">
        <f>F267</f>
        <v>12356.5</v>
      </c>
      <c r="G266" s="39">
        <f aca="true" t="shared" si="121" ref="G266:AF266">G267</f>
        <v>0</v>
      </c>
      <c r="H266" s="39">
        <f t="shared" si="121"/>
        <v>30331.9</v>
      </c>
      <c r="I266" s="35"/>
      <c r="J266" s="35">
        <f t="shared" si="121"/>
        <v>12356.5</v>
      </c>
      <c r="K266" s="35"/>
      <c r="L266" s="35">
        <f t="shared" si="121"/>
        <v>0</v>
      </c>
      <c r="M266" s="35"/>
      <c r="N266" s="35">
        <f t="shared" si="121"/>
        <v>30331.9</v>
      </c>
      <c r="O266" s="35"/>
      <c r="P266" s="35">
        <f t="shared" si="121"/>
        <v>12356.5</v>
      </c>
      <c r="Q266" s="35"/>
      <c r="R266" s="35">
        <f t="shared" si="121"/>
        <v>0</v>
      </c>
      <c r="S266" s="35"/>
      <c r="T266" s="35">
        <f t="shared" si="121"/>
        <v>30331.9</v>
      </c>
      <c r="U266" s="35"/>
      <c r="V266" s="35">
        <f t="shared" si="121"/>
        <v>12356.5</v>
      </c>
      <c r="W266" s="35"/>
      <c r="X266" s="35">
        <f t="shared" si="121"/>
        <v>0</v>
      </c>
      <c r="Y266" s="35"/>
      <c r="Z266" s="35">
        <f t="shared" si="121"/>
        <v>30331.9</v>
      </c>
      <c r="AA266" s="35"/>
      <c r="AB266" s="35">
        <f t="shared" si="121"/>
        <v>12356.5</v>
      </c>
      <c r="AC266" s="35"/>
      <c r="AD266" s="35">
        <f t="shared" si="121"/>
        <v>0</v>
      </c>
      <c r="AE266" s="35"/>
      <c r="AF266" s="35">
        <f t="shared" si="121"/>
        <v>30331.9</v>
      </c>
      <c r="AG266" s="38">
        <v>-12304</v>
      </c>
      <c r="AH266" s="35">
        <v>52.5</v>
      </c>
      <c r="AI266" s="35">
        <v>0</v>
      </c>
      <c r="AJ266" s="35">
        <v>0</v>
      </c>
      <c r="AK266" s="35">
        <v>0</v>
      </c>
      <c r="AL266" s="35">
        <v>30331.9</v>
      </c>
    </row>
    <row r="267" spans="1:38" s="6" customFormat="1" ht="38.25">
      <c r="A267" s="70"/>
      <c r="B267" s="21"/>
      <c r="C267" s="68"/>
      <c r="D267" s="68" t="s">
        <v>60</v>
      </c>
      <c r="E267" s="99" t="s">
        <v>180</v>
      </c>
      <c r="F267" s="39">
        <v>12356.5</v>
      </c>
      <c r="G267" s="39">
        <v>0</v>
      </c>
      <c r="H267" s="39">
        <f>15331.9+15000</f>
        <v>30331.9</v>
      </c>
      <c r="I267" s="35"/>
      <c r="J267" s="35">
        <f>F267+I267</f>
        <v>12356.5</v>
      </c>
      <c r="K267" s="35"/>
      <c r="L267" s="35">
        <f>G267+K267</f>
        <v>0</v>
      </c>
      <c r="M267" s="35"/>
      <c r="N267" s="35">
        <f>H267+M267</f>
        <v>30331.9</v>
      </c>
      <c r="O267" s="35"/>
      <c r="P267" s="35">
        <f>J267+O267</f>
        <v>12356.5</v>
      </c>
      <c r="Q267" s="35"/>
      <c r="R267" s="35">
        <f>L267+Q267</f>
        <v>0</v>
      </c>
      <c r="S267" s="35"/>
      <c r="T267" s="35">
        <f>N267+S267</f>
        <v>30331.9</v>
      </c>
      <c r="U267" s="35"/>
      <c r="V267" s="35">
        <f>P267+U267</f>
        <v>12356.5</v>
      </c>
      <c r="W267" s="35"/>
      <c r="X267" s="35">
        <f>R267+W267</f>
        <v>0</v>
      </c>
      <c r="Y267" s="35"/>
      <c r="Z267" s="35">
        <f>T267+Y267</f>
        <v>30331.9</v>
      </c>
      <c r="AA267" s="35"/>
      <c r="AB267" s="35">
        <f>V267+AA267</f>
        <v>12356.5</v>
      </c>
      <c r="AC267" s="35"/>
      <c r="AD267" s="35">
        <f>X267+AC267</f>
        <v>0</v>
      </c>
      <c r="AE267" s="35"/>
      <c r="AF267" s="35">
        <f>Z267+AE267</f>
        <v>30331.9</v>
      </c>
      <c r="AG267" s="38">
        <v>-12304</v>
      </c>
      <c r="AH267" s="35">
        <v>52.5</v>
      </c>
      <c r="AI267" s="35">
        <v>0</v>
      </c>
      <c r="AJ267" s="35">
        <v>0</v>
      </c>
      <c r="AK267" s="35">
        <v>0</v>
      </c>
      <c r="AL267" s="35">
        <v>30331.9</v>
      </c>
    </row>
    <row r="268" spans="1:38" s="25" customFormat="1" ht="25.5">
      <c r="A268" s="70"/>
      <c r="B268" s="21"/>
      <c r="C268" s="68" t="s">
        <v>350</v>
      </c>
      <c r="D268" s="68"/>
      <c r="E268" s="99" t="s">
        <v>351</v>
      </c>
      <c r="F268" s="32">
        <f aca="true" t="shared" si="122" ref="F268:N268">F269</f>
        <v>0</v>
      </c>
      <c r="G268" s="32">
        <f t="shared" si="122"/>
        <v>0</v>
      </c>
      <c r="H268" s="32">
        <f t="shared" si="122"/>
        <v>0</v>
      </c>
      <c r="I268" s="51">
        <f t="shared" si="122"/>
        <v>0</v>
      </c>
      <c r="J268" s="51">
        <f t="shared" si="122"/>
        <v>0</v>
      </c>
      <c r="K268" s="51">
        <f t="shared" si="122"/>
        <v>0</v>
      </c>
      <c r="L268" s="51">
        <f t="shared" si="122"/>
        <v>0</v>
      </c>
      <c r="M268" s="51">
        <f t="shared" si="122"/>
        <v>0</v>
      </c>
      <c r="N268" s="51">
        <f t="shared" si="122"/>
        <v>0</v>
      </c>
      <c r="O268" s="51"/>
      <c r="P268" s="51">
        <f>P269</f>
        <v>0</v>
      </c>
      <c r="Q268" s="51"/>
      <c r="R268" s="51">
        <f>R269</f>
        <v>0</v>
      </c>
      <c r="S268" s="51"/>
      <c r="T268" s="51">
        <f aca="true" t="shared" si="123" ref="T268:Z268">T269</f>
        <v>0</v>
      </c>
      <c r="U268" s="51">
        <f t="shared" si="123"/>
        <v>0</v>
      </c>
      <c r="V268" s="51">
        <f t="shared" si="123"/>
        <v>0</v>
      </c>
      <c r="W268" s="51">
        <f t="shared" si="123"/>
        <v>0</v>
      </c>
      <c r="X268" s="51">
        <f t="shared" si="123"/>
        <v>0</v>
      </c>
      <c r="Y268" s="51">
        <f t="shared" si="123"/>
        <v>0</v>
      </c>
      <c r="Z268" s="51">
        <f t="shared" si="123"/>
        <v>0</v>
      </c>
      <c r="AA268" s="51"/>
      <c r="AB268" s="51">
        <f>AB269</f>
        <v>0</v>
      </c>
      <c r="AC268" s="51"/>
      <c r="AD268" s="51">
        <f>AD269</f>
        <v>0</v>
      </c>
      <c r="AE268" s="51"/>
      <c r="AF268" s="51">
        <f>AF269</f>
        <v>0</v>
      </c>
      <c r="AG268" s="35">
        <v>0</v>
      </c>
      <c r="AH268" s="35">
        <v>0</v>
      </c>
      <c r="AI268" s="35">
        <v>12300</v>
      </c>
      <c r="AJ268" s="35">
        <v>12300</v>
      </c>
      <c r="AK268" s="35">
        <v>0</v>
      </c>
      <c r="AL268" s="35">
        <v>0</v>
      </c>
    </row>
    <row r="269" spans="1:38" s="25" customFormat="1" ht="38.25">
      <c r="A269" s="70"/>
      <c r="B269" s="21"/>
      <c r="C269" s="68"/>
      <c r="D269" s="68" t="s">
        <v>60</v>
      </c>
      <c r="E269" s="99" t="s">
        <v>180</v>
      </c>
      <c r="F269" s="32"/>
      <c r="G269" s="32"/>
      <c r="H269" s="32"/>
      <c r="I269" s="51"/>
      <c r="J269" s="51">
        <f>F269+I269</f>
        <v>0</v>
      </c>
      <c r="K269" s="51"/>
      <c r="L269" s="51">
        <f>G269+K269</f>
        <v>0</v>
      </c>
      <c r="M269" s="51"/>
      <c r="N269" s="51">
        <f>H269+M269</f>
        <v>0</v>
      </c>
      <c r="O269" s="51"/>
      <c r="P269" s="51">
        <f>J269+O269</f>
        <v>0</v>
      </c>
      <c r="Q269" s="51"/>
      <c r="R269" s="51">
        <f>L269+Q269</f>
        <v>0</v>
      </c>
      <c r="S269" s="51"/>
      <c r="T269" s="51">
        <f>N269+S269</f>
        <v>0</v>
      </c>
      <c r="U269" s="51"/>
      <c r="V269" s="51">
        <f>P269+U269</f>
        <v>0</v>
      </c>
      <c r="W269" s="51"/>
      <c r="X269" s="51">
        <f>R269+W269</f>
        <v>0</v>
      </c>
      <c r="Y269" s="51"/>
      <c r="Z269" s="51">
        <f>T269+Y269</f>
        <v>0</v>
      </c>
      <c r="AA269" s="51"/>
      <c r="AB269" s="51">
        <f>V269+AA269</f>
        <v>0</v>
      </c>
      <c r="AC269" s="51"/>
      <c r="AD269" s="51">
        <f>X269+AC269</f>
        <v>0</v>
      </c>
      <c r="AE269" s="51"/>
      <c r="AF269" s="51">
        <f>Z269+AE269</f>
        <v>0</v>
      </c>
      <c r="AG269" s="35">
        <v>0</v>
      </c>
      <c r="AH269" s="35">
        <v>0</v>
      </c>
      <c r="AI269" s="35">
        <v>12300</v>
      </c>
      <c r="AJ269" s="35">
        <v>12300</v>
      </c>
      <c r="AK269" s="35">
        <v>0</v>
      </c>
      <c r="AL269" s="35">
        <v>0</v>
      </c>
    </row>
    <row r="270" spans="1:38" s="1" customFormat="1" ht="15">
      <c r="A270" s="67" t="s">
        <v>94</v>
      </c>
      <c r="B270" s="72"/>
      <c r="C270" s="73"/>
      <c r="D270" s="72"/>
      <c r="E270" s="69" t="s">
        <v>99</v>
      </c>
      <c r="F270" s="54" t="e">
        <f aca="true" t="shared" si="124" ref="F270:AF270">F271</f>
        <v>#REF!</v>
      </c>
      <c r="G270" s="54" t="e">
        <f t="shared" si="124"/>
        <v>#REF!</v>
      </c>
      <c r="H270" s="54" t="e">
        <f t="shared" si="124"/>
        <v>#REF!</v>
      </c>
      <c r="I270" s="54" t="e">
        <f t="shared" si="124"/>
        <v>#REF!</v>
      </c>
      <c r="J270" s="51" t="e">
        <f t="shared" si="124"/>
        <v>#REF!</v>
      </c>
      <c r="K270" s="54" t="e">
        <f t="shared" si="124"/>
        <v>#REF!</v>
      </c>
      <c r="L270" s="51" t="e">
        <f t="shared" si="124"/>
        <v>#REF!</v>
      </c>
      <c r="M270" s="54" t="e">
        <f t="shared" si="124"/>
        <v>#REF!</v>
      </c>
      <c r="N270" s="51" t="e">
        <f t="shared" si="124"/>
        <v>#REF!</v>
      </c>
      <c r="O270" s="54"/>
      <c r="P270" s="51" t="e">
        <f t="shared" si="124"/>
        <v>#REF!</v>
      </c>
      <c r="Q270" s="54"/>
      <c r="R270" s="51" t="e">
        <f t="shared" si="124"/>
        <v>#REF!</v>
      </c>
      <c r="S270" s="54"/>
      <c r="T270" s="51" t="e">
        <f t="shared" si="124"/>
        <v>#REF!</v>
      </c>
      <c r="U270" s="93" t="e">
        <f t="shared" si="124"/>
        <v>#REF!</v>
      </c>
      <c r="V270" s="51" t="e">
        <f t="shared" si="124"/>
        <v>#REF!</v>
      </c>
      <c r="W270" s="93" t="e">
        <f t="shared" si="124"/>
        <v>#REF!</v>
      </c>
      <c r="X270" s="51" t="e">
        <f t="shared" si="124"/>
        <v>#REF!</v>
      </c>
      <c r="Y270" s="93" t="e">
        <f t="shared" si="124"/>
        <v>#REF!</v>
      </c>
      <c r="Z270" s="51" t="e">
        <f t="shared" si="124"/>
        <v>#REF!</v>
      </c>
      <c r="AA270" s="93"/>
      <c r="AB270" s="51" t="e">
        <f t="shared" si="124"/>
        <v>#REF!</v>
      </c>
      <c r="AC270" s="93"/>
      <c r="AD270" s="51" t="e">
        <f t="shared" si="124"/>
        <v>#REF!</v>
      </c>
      <c r="AE270" s="93"/>
      <c r="AF270" s="51" t="e">
        <f t="shared" si="124"/>
        <v>#REF!</v>
      </c>
      <c r="AG270" s="35">
        <v>161.9</v>
      </c>
      <c r="AH270" s="35">
        <v>14556.5</v>
      </c>
      <c r="AI270" s="35">
        <v>0</v>
      </c>
      <c r="AJ270" s="35">
        <v>14665.5</v>
      </c>
      <c r="AK270" s="35">
        <v>0</v>
      </c>
      <c r="AL270" s="35">
        <v>14665.5</v>
      </c>
    </row>
    <row r="271" spans="1:38" s="1" customFormat="1" ht="15">
      <c r="A271" s="70"/>
      <c r="B271" s="74" t="s">
        <v>103</v>
      </c>
      <c r="C271" s="109"/>
      <c r="D271" s="109"/>
      <c r="E271" s="75" t="s">
        <v>104</v>
      </c>
      <c r="F271" s="31" t="e">
        <f>F272+#REF!</f>
        <v>#REF!</v>
      </c>
      <c r="G271" s="31" t="e">
        <f>G272+#REF!</f>
        <v>#REF!</v>
      </c>
      <c r="H271" s="31" t="e">
        <f>H272+#REF!</f>
        <v>#REF!</v>
      </c>
      <c r="I271" s="54" t="e">
        <f>I272+#REF!</f>
        <v>#REF!</v>
      </c>
      <c r="J271" s="51" t="e">
        <f>J272+#REF!</f>
        <v>#REF!</v>
      </c>
      <c r="K271" s="54" t="e">
        <f>K272+#REF!</f>
        <v>#REF!</v>
      </c>
      <c r="L271" s="51" t="e">
        <f>L272+#REF!</f>
        <v>#REF!</v>
      </c>
      <c r="M271" s="54" t="e">
        <f>M272+#REF!</f>
        <v>#REF!</v>
      </c>
      <c r="N271" s="51" t="e">
        <f>N272+#REF!</f>
        <v>#REF!</v>
      </c>
      <c r="O271" s="54"/>
      <c r="P271" s="51" t="e">
        <f>P272+#REF!</f>
        <v>#REF!</v>
      </c>
      <c r="Q271" s="54"/>
      <c r="R271" s="51" t="e">
        <f>R272+#REF!</f>
        <v>#REF!</v>
      </c>
      <c r="S271" s="54"/>
      <c r="T271" s="51" t="e">
        <f>T272+#REF!</f>
        <v>#REF!</v>
      </c>
      <c r="U271" s="93" t="e">
        <f>U272+#REF!</f>
        <v>#REF!</v>
      </c>
      <c r="V271" s="51" t="e">
        <f>V272+#REF!</f>
        <v>#REF!</v>
      </c>
      <c r="W271" s="93" t="e">
        <f>W272+#REF!</f>
        <v>#REF!</v>
      </c>
      <c r="X271" s="51" t="e">
        <f>X272+#REF!</f>
        <v>#REF!</v>
      </c>
      <c r="Y271" s="93" t="e">
        <f>Y272+#REF!</f>
        <v>#REF!</v>
      </c>
      <c r="Z271" s="51" t="e">
        <f>Z272+#REF!</f>
        <v>#REF!</v>
      </c>
      <c r="AA271" s="93"/>
      <c r="AB271" s="51" t="e">
        <f>AB272+#REF!</f>
        <v>#REF!</v>
      </c>
      <c r="AC271" s="93"/>
      <c r="AD271" s="51" t="e">
        <f>AD272+#REF!</f>
        <v>#REF!</v>
      </c>
      <c r="AE271" s="93"/>
      <c r="AF271" s="51" t="e">
        <f>AF272+#REF!</f>
        <v>#REF!</v>
      </c>
      <c r="AG271" s="35">
        <v>161.9</v>
      </c>
      <c r="AH271" s="35">
        <v>14556.5</v>
      </c>
      <c r="AI271" s="35">
        <v>0</v>
      </c>
      <c r="AJ271" s="35">
        <v>14665.5</v>
      </c>
      <c r="AK271" s="35">
        <v>0</v>
      </c>
      <c r="AL271" s="35">
        <v>14665.5</v>
      </c>
    </row>
    <row r="272" spans="1:38" s="5" customFormat="1" ht="51">
      <c r="A272" s="70"/>
      <c r="B272" s="125" t="s">
        <v>106</v>
      </c>
      <c r="C272" s="68"/>
      <c r="D272" s="116"/>
      <c r="E272" s="115" t="s">
        <v>74</v>
      </c>
      <c r="F272" s="53" t="e">
        <f aca="true" t="shared" si="125" ref="F272:AF272">F273</f>
        <v>#REF!</v>
      </c>
      <c r="G272" s="53" t="e">
        <f t="shared" si="125"/>
        <v>#REF!</v>
      </c>
      <c r="H272" s="53" t="e">
        <f t="shared" si="125"/>
        <v>#REF!</v>
      </c>
      <c r="I272" s="54" t="e">
        <f t="shared" si="125"/>
        <v>#REF!</v>
      </c>
      <c r="J272" s="51" t="e">
        <f t="shared" si="125"/>
        <v>#REF!</v>
      </c>
      <c r="K272" s="54" t="e">
        <f t="shared" si="125"/>
        <v>#REF!</v>
      </c>
      <c r="L272" s="51" t="e">
        <f t="shared" si="125"/>
        <v>#REF!</v>
      </c>
      <c r="M272" s="54" t="e">
        <f t="shared" si="125"/>
        <v>#REF!</v>
      </c>
      <c r="N272" s="51" t="e">
        <f t="shared" si="125"/>
        <v>#REF!</v>
      </c>
      <c r="O272" s="54"/>
      <c r="P272" s="51" t="e">
        <f t="shared" si="125"/>
        <v>#REF!</v>
      </c>
      <c r="Q272" s="54"/>
      <c r="R272" s="51" t="e">
        <f t="shared" si="125"/>
        <v>#REF!</v>
      </c>
      <c r="S272" s="54"/>
      <c r="T272" s="51" t="e">
        <f t="shared" si="125"/>
        <v>#REF!</v>
      </c>
      <c r="U272" s="93" t="e">
        <f t="shared" si="125"/>
        <v>#REF!</v>
      </c>
      <c r="V272" s="51" t="e">
        <f t="shared" si="125"/>
        <v>#REF!</v>
      </c>
      <c r="W272" s="93" t="e">
        <f t="shared" si="125"/>
        <v>#REF!</v>
      </c>
      <c r="X272" s="51" t="e">
        <f t="shared" si="125"/>
        <v>#REF!</v>
      </c>
      <c r="Y272" s="93" t="e">
        <f t="shared" si="125"/>
        <v>#REF!</v>
      </c>
      <c r="Z272" s="51" t="e">
        <f t="shared" si="125"/>
        <v>#REF!</v>
      </c>
      <c r="AA272" s="93"/>
      <c r="AB272" s="51" t="e">
        <f t="shared" si="125"/>
        <v>#REF!</v>
      </c>
      <c r="AC272" s="93"/>
      <c r="AD272" s="51" t="e">
        <f t="shared" si="125"/>
        <v>#REF!</v>
      </c>
      <c r="AE272" s="93"/>
      <c r="AF272" s="51" t="e">
        <f t="shared" si="125"/>
        <v>#REF!</v>
      </c>
      <c r="AG272" s="35">
        <v>161.9</v>
      </c>
      <c r="AH272" s="35">
        <v>14401.3</v>
      </c>
      <c r="AI272" s="35">
        <v>0</v>
      </c>
      <c r="AJ272" s="35">
        <v>14510.3</v>
      </c>
      <c r="AK272" s="35">
        <v>0</v>
      </c>
      <c r="AL272" s="35">
        <v>14510.3</v>
      </c>
    </row>
    <row r="273" spans="1:38" s="1" customFormat="1" ht="25.5">
      <c r="A273" s="70"/>
      <c r="B273" s="71"/>
      <c r="C273" s="68" t="s">
        <v>183</v>
      </c>
      <c r="D273" s="68"/>
      <c r="E273" s="76" t="s">
        <v>184</v>
      </c>
      <c r="F273" s="53" t="e">
        <f>F274+#REF!+#REF!</f>
        <v>#REF!</v>
      </c>
      <c r="G273" s="53" t="e">
        <f>G274+#REF!+#REF!</f>
        <v>#REF!</v>
      </c>
      <c r="H273" s="53" t="e">
        <f>H274+#REF!+#REF!</f>
        <v>#REF!</v>
      </c>
      <c r="I273" s="54" t="e">
        <f>I274+#REF!+#REF!</f>
        <v>#REF!</v>
      </c>
      <c r="J273" s="51" t="e">
        <f>J274+#REF!+#REF!</f>
        <v>#REF!</v>
      </c>
      <c r="K273" s="54" t="e">
        <f>K274+#REF!+#REF!</f>
        <v>#REF!</v>
      </c>
      <c r="L273" s="51" t="e">
        <f>L274+#REF!+#REF!</f>
        <v>#REF!</v>
      </c>
      <c r="M273" s="54" t="e">
        <f>M274+#REF!+#REF!</f>
        <v>#REF!</v>
      </c>
      <c r="N273" s="51" t="e">
        <f>N274+#REF!+#REF!</f>
        <v>#REF!</v>
      </c>
      <c r="O273" s="54"/>
      <c r="P273" s="51" t="e">
        <f>P274+#REF!+#REF!</f>
        <v>#REF!</v>
      </c>
      <c r="Q273" s="54"/>
      <c r="R273" s="51" t="e">
        <f>R274+#REF!+#REF!</f>
        <v>#REF!</v>
      </c>
      <c r="S273" s="54"/>
      <c r="T273" s="51" t="e">
        <f>T274+#REF!+#REF!</f>
        <v>#REF!</v>
      </c>
      <c r="U273" s="93" t="e">
        <f>U274+#REF!+#REF!</f>
        <v>#REF!</v>
      </c>
      <c r="V273" s="51" t="e">
        <f>V274+#REF!+#REF!</f>
        <v>#REF!</v>
      </c>
      <c r="W273" s="93" t="e">
        <f>W274+#REF!+#REF!</f>
        <v>#REF!</v>
      </c>
      <c r="X273" s="51" t="e">
        <f>X274+#REF!+#REF!</f>
        <v>#REF!</v>
      </c>
      <c r="Y273" s="93" t="e">
        <f>Y274+#REF!+#REF!</f>
        <v>#REF!</v>
      </c>
      <c r="Z273" s="51" t="e">
        <f>Z274+#REF!+#REF!</f>
        <v>#REF!</v>
      </c>
      <c r="AA273" s="93"/>
      <c r="AB273" s="51" t="e">
        <f>AB274+#REF!+#REF!</f>
        <v>#REF!</v>
      </c>
      <c r="AC273" s="93"/>
      <c r="AD273" s="51" t="e">
        <f>AD274+#REF!+#REF!</f>
        <v>#REF!</v>
      </c>
      <c r="AE273" s="93"/>
      <c r="AF273" s="51" t="e">
        <f>AF274+#REF!+#REF!</f>
        <v>#REF!</v>
      </c>
      <c r="AG273" s="35">
        <v>161.9</v>
      </c>
      <c r="AH273" s="35">
        <v>14401.3</v>
      </c>
      <c r="AI273" s="35">
        <v>0</v>
      </c>
      <c r="AJ273" s="35">
        <v>14510.3</v>
      </c>
      <c r="AK273" s="35">
        <v>0</v>
      </c>
      <c r="AL273" s="35">
        <v>14510.3</v>
      </c>
    </row>
    <row r="274" spans="1:38" s="1" customFormat="1" ht="25.5">
      <c r="A274" s="70"/>
      <c r="B274" s="71"/>
      <c r="C274" s="68" t="s">
        <v>169</v>
      </c>
      <c r="D274" s="71"/>
      <c r="E274" s="126" t="s">
        <v>261</v>
      </c>
      <c r="F274" s="31">
        <f aca="true" t="shared" si="126" ref="F274:N274">SUM(F275:F275)</f>
        <v>6631.7</v>
      </c>
      <c r="G274" s="31">
        <f t="shared" si="126"/>
        <v>6631.7</v>
      </c>
      <c r="H274" s="31">
        <f t="shared" si="126"/>
        <v>6631.7</v>
      </c>
      <c r="I274" s="51">
        <f t="shared" si="126"/>
        <v>977.6</v>
      </c>
      <c r="J274" s="51">
        <f t="shared" si="126"/>
        <v>7609.3</v>
      </c>
      <c r="K274" s="51">
        <f t="shared" si="126"/>
        <v>1303.5</v>
      </c>
      <c r="L274" s="51">
        <f t="shared" si="126"/>
        <v>7935.2</v>
      </c>
      <c r="M274" s="51">
        <f t="shared" si="126"/>
        <v>1303.5</v>
      </c>
      <c r="N274" s="51">
        <f t="shared" si="126"/>
        <v>7935.2</v>
      </c>
      <c r="O274" s="51"/>
      <c r="P274" s="51">
        <f>SUM(P275:P275)</f>
        <v>7609.3</v>
      </c>
      <c r="Q274" s="51"/>
      <c r="R274" s="51">
        <f>SUM(R275:R275)</f>
        <v>7935.2</v>
      </c>
      <c r="S274" s="51"/>
      <c r="T274" s="51">
        <f aca="true" t="shared" si="127" ref="T274:Z274">SUM(T275:T275)</f>
        <v>7935.2</v>
      </c>
      <c r="U274" s="93">
        <f t="shared" si="127"/>
        <v>-26.3</v>
      </c>
      <c r="V274" s="51">
        <f t="shared" si="127"/>
        <v>7583</v>
      </c>
      <c r="W274" s="93">
        <f t="shared" si="127"/>
        <v>-63.3</v>
      </c>
      <c r="X274" s="51">
        <f t="shared" si="127"/>
        <v>7871.9</v>
      </c>
      <c r="Y274" s="93">
        <f t="shared" si="127"/>
        <v>-63.3</v>
      </c>
      <c r="Z274" s="51">
        <f t="shared" si="127"/>
        <v>7871.9</v>
      </c>
      <c r="AA274" s="93"/>
      <c r="AB274" s="51">
        <f>SUM(AB275:AB275)</f>
        <v>7583</v>
      </c>
      <c r="AC274" s="93"/>
      <c r="AD274" s="51">
        <f>SUM(AD275:AD275)</f>
        <v>7871.9</v>
      </c>
      <c r="AE274" s="93"/>
      <c r="AF274" s="35">
        <f>SUM(AF275:AF275)</f>
        <v>7871.9</v>
      </c>
      <c r="AG274" s="35">
        <v>161.9</v>
      </c>
      <c r="AH274" s="35">
        <v>8588.8</v>
      </c>
      <c r="AI274" s="35">
        <v>0</v>
      </c>
      <c r="AJ274" s="35">
        <v>8697.8</v>
      </c>
      <c r="AK274" s="35">
        <v>0</v>
      </c>
      <c r="AL274" s="35">
        <v>8697.8</v>
      </c>
    </row>
    <row r="275" spans="1:38" s="1" customFormat="1" ht="78" customHeight="1">
      <c r="A275" s="70"/>
      <c r="B275" s="71"/>
      <c r="C275" s="68"/>
      <c r="D275" s="85" t="s">
        <v>52</v>
      </c>
      <c r="E275" s="78" t="s">
        <v>245</v>
      </c>
      <c r="F275" s="53">
        <v>6631.7</v>
      </c>
      <c r="G275" s="53">
        <v>6631.7</v>
      </c>
      <c r="H275" s="53">
        <v>6631.7</v>
      </c>
      <c r="I275" s="51">
        <v>977.6</v>
      </c>
      <c r="J275" s="51">
        <f>F275+I275</f>
        <v>7609.3</v>
      </c>
      <c r="K275" s="51">
        <v>1303.5</v>
      </c>
      <c r="L275" s="51">
        <f>G275+K275</f>
        <v>7935.2</v>
      </c>
      <c r="M275" s="51">
        <v>1303.5</v>
      </c>
      <c r="N275" s="51">
        <f>H275+M275</f>
        <v>7935.2</v>
      </c>
      <c r="O275" s="51"/>
      <c r="P275" s="51">
        <f>J275+O275</f>
        <v>7609.3</v>
      </c>
      <c r="Q275" s="51"/>
      <c r="R275" s="51">
        <f>L275+Q275</f>
        <v>7935.2</v>
      </c>
      <c r="S275" s="51"/>
      <c r="T275" s="51">
        <f>N275+S275</f>
        <v>7935.2</v>
      </c>
      <c r="U275" s="93">
        <v>-26.3</v>
      </c>
      <c r="V275" s="51">
        <f>P275+U275</f>
        <v>7583</v>
      </c>
      <c r="W275" s="93">
        <v>-63.3</v>
      </c>
      <c r="X275" s="51">
        <f>R275+W275</f>
        <v>7871.9</v>
      </c>
      <c r="Y275" s="93">
        <v>-63.3</v>
      </c>
      <c r="Z275" s="51">
        <f>T275+Y275</f>
        <v>7871.9</v>
      </c>
      <c r="AA275" s="93"/>
      <c r="AB275" s="51">
        <f>V275+AA275</f>
        <v>7583</v>
      </c>
      <c r="AC275" s="93"/>
      <c r="AD275" s="51">
        <f>X275+AC275</f>
        <v>7871.9</v>
      </c>
      <c r="AE275" s="93"/>
      <c r="AF275" s="51">
        <f>Z275+AE275</f>
        <v>7871.9</v>
      </c>
      <c r="AG275" s="79">
        <v>161.9</v>
      </c>
      <c r="AH275" s="35">
        <v>7744.9</v>
      </c>
      <c r="AI275" s="79">
        <v>0</v>
      </c>
      <c r="AJ275" s="35">
        <v>7871.9</v>
      </c>
      <c r="AK275" s="79">
        <v>0</v>
      </c>
      <c r="AL275" s="35">
        <v>7871.9</v>
      </c>
    </row>
    <row r="276" spans="1:38" s="1" customFormat="1" ht="45">
      <c r="A276" s="67" t="s">
        <v>95</v>
      </c>
      <c r="B276" s="68"/>
      <c r="C276" s="68"/>
      <c r="D276" s="68"/>
      <c r="E276" s="69" t="s">
        <v>352</v>
      </c>
      <c r="F276" s="54">
        <f aca="true" t="shared" si="128" ref="F276:V278">F277</f>
        <v>8175.5</v>
      </c>
      <c r="G276" s="54">
        <f t="shared" si="128"/>
        <v>8175.5</v>
      </c>
      <c r="H276" s="54">
        <f t="shared" si="128"/>
        <v>8175.5</v>
      </c>
      <c r="I276" s="51"/>
      <c r="J276" s="51">
        <f t="shared" si="128"/>
        <v>8175.5</v>
      </c>
      <c r="K276" s="51"/>
      <c r="L276" s="51">
        <f t="shared" si="128"/>
        <v>8175.5</v>
      </c>
      <c r="M276" s="51"/>
      <c r="N276" s="51">
        <f t="shared" si="128"/>
        <v>8175.5</v>
      </c>
      <c r="O276" s="51"/>
      <c r="P276" s="51">
        <f t="shared" si="128"/>
        <v>8175.5</v>
      </c>
      <c r="Q276" s="51"/>
      <c r="R276" s="51">
        <f t="shared" si="128"/>
        <v>8175.5</v>
      </c>
      <c r="S276" s="51"/>
      <c r="T276" s="51">
        <f t="shared" si="128"/>
        <v>8175.5</v>
      </c>
      <c r="U276" s="51"/>
      <c r="V276" s="51">
        <f t="shared" si="128"/>
        <v>8175.5</v>
      </c>
      <c r="W276" s="51"/>
      <c r="X276" s="51">
        <f aca="true" t="shared" si="129" ref="V276:Z278">X277</f>
        <v>8175.5</v>
      </c>
      <c r="Y276" s="51"/>
      <c r="Z276" s="51">
        <f t="shared" si="129"/>
        <v>8175.5</v>
      </c>
      <c r="AA276" s="51"/>
      <c r="AB276" s="51">
        <f>AB277</f>
        <v>8175.5</v>
      </c>
      <c r="AC276" s="51"/>
      <c r="AD276" s="51">
        <f aca="true" t="shared" si="130" ref="AB276:AF278">AD277</f>
        <v>8175.5</v>
      </c>
      <c r="AE276" s="51"/>
      <c r="AF276" s="51">
        <f t="shared" si="130"/>
        <v>8175.5</v>
      </c>
      <c r="AG276" s="35">
        <v>175.60000000000002</v>
      </c>
      <c r="AH276" s="35">
        <v>8529.4</v>
      </c>
      <c r="AI276" s="35">
        <v>0</v>
      </c>
      <c r="AJ276" s="35">
        <v>8353.800000000001</v>
      </c>
      <c r="AK276" s="35">
        <v>0</v>
      </c>
      <c r="AL276" s="35">
        <v>8353.800000000001</v>
      </c>
    </row>
    <row r="277" spans="1:38" s="1" customFormat="1" ht="15">
      <c r="A277" s="70"/>
      <c r="B277" s="74" t="s">
        <v>103</v>
      </c>
      <c r="C277" s="109"/>
      <c r="D277" s="109"/>
      <c r="E277" s="75" t="s">
        <v>104</v>
      </c>
      <c r="F277" s="31">
        <f t="shared" si="128"/>
        <v>8175.5</v>
      </c>
      <c r="G277" s="31">
        <f t="shared" si="128"/>
        <v>8175.5</v>
      </c>
      <c r="H277" s="31">
        <f t="shared" si="128"/>
        <v>8175.5</v>
      </c>
      <c r="I277" s="51"/>
      <c r="J277" s="51">
        <f t="shared" si="128"/>
        <v>8175.5</v>
      </c>
      <c r="K277" s="51"/>
      <c r="L277" s="51">
        <f t="shared" si="128"/>
        <v>8175.5</v>
      </c>
      <c r="M277" s="51"/>
      <c r="N277" s="51">
        <f t="shared" si="128"/>
        <v>8175.5</v>
      </c>
      <c r="O277" s="51"/>
      <c r="P277" s="51">
        <f t="shared" si="128"/>
        <v>8175.5</v>
      </c>
      <c r="Q277" s="51"/>
      <c r="R277" s="51">
        <f t="shared" si="128"/>
        <v>8175.5</v>
      </c>
      <c r="S277" s="51"/>
      <c r="T277" s="51">
        <f t="shared" si="128"/>
        <v>8175.5</v>
      </c>
      <c r="U277" s="51"/>
      <c r="V277" s="51">
        <f t="shared" si="129"/>
        <v>8175.5</v>
      </c>
      <c r="W277" s="51"/>
      <c r="X277" s="51">
        <f t="shared" si="129"/>
        <v>8175.5</v>
      </c>
      <c r="Y277" s="51"/>
      <c r="Z277" s="51">
        <f t="shared" si="129"/>
        <v>8175.5</v>
      </c>
      <c r="AA277" s="51"/>
      <c r="AB277" s="51">
        <f t="shared" si="130"/>
        <v>8175.5</v>
      </c>
      <c r="AC277" s="51"/>
      <c r="AD277" s="51">
        <f t="shared" si="130"/>
        <v>8175.5</v>
      </c>
      <c r="AE277" s="51"/>
      <c r="AF277" s="51">
        <f t="shared" si="130"/>
        <v>8175.5</v>
      </c>
      <c r="AG277" s="35">
        <v>175.60000000000002</v>
      </c>
      <c r="AH277" s="35">
        <v>8529.4</v>
      </c>
      <c r="AI277" s="35">
        <v>0</v>
      </c>
      <c r="AJ277" s="35">
        <v>8353.800000000001</v>
      </c>
      <c r="AK277" s="35">
        <v>0</v>
      </c>
      <c r="AL277" s="35">
        <v>8353.800000000001</v>
      </c>
    </row>
    <row r="278" spans="1:38" s="1" customFormat="1" ht="51">
      <c r="A278" s="70"/>
      <c r="B278" s="68" t="s">
        <v>108</v>
      </c>
      <c r="C278" s="68"/>
      <c r="D278" s="109"/>
      <c r="E278" s="103" t="s">
        <v>76</v>
      </c>
      <c r="F278" s="31">
        <f t="shared" si="128"/>
        <v>8175.5</v>
      </c>
      <c r="G278" s="31">
        <f t="shared" si="128"/>
        <v>8175.5</v>
      </c>
      <c r="H278" s="31">
        <f t="shared" si="128"/>
        <v>8175.5</v>
      </c>
      <c r="I278" s="51"/>
      <c r="J278" s="51">
        <f t="shared" si="128"/>
        <v>8175.5</v>
      </c>
      <c r="K278" s="51"/>
      <c r="L278" s="51">
        <f t="shared" si="128"/>
        <v>8175.5</v>
      </c>
      <c r="M278" s="51"/>
      <c r="N278" s="51">
        <f t="shared" si="128"/>
        <v>8175.5</v>
      </c>
      <c r="O278" s="51"/>
      <c r="P278" s="51">
        <f t="shared" si="128"/>
        <v>8175.5</v>
      </c>
      <c r="Q278" s="51"/>
      <c r="R278" s="51">
        <f t="shared" si="128"/>
        <v>8175.5</v>
      </c>
      <c r="S278" s="51"/>
      <c r="T278" s="51">
        <f t="shared" si="128"/>
        <v>8175.5</v>
      </c>
      <c r="U278" s="51"/>
      <c r="V278" s="51">
        <f t="shared" si="129"/>
        <v>8175.5</v>
      </c>
      <c r="W278" s="51"/>
      <c r="X278" s="51">
        <f t="shared" si="129"/>
        <v>8175.5</v>
      </c>
      <c r="Y278" s="51"/>
      <c r="Z278" s="51">
        <f t="shared" si="129"/>
        <v>8175.5</v>
      </c>
      <c r="AA278" s="51"/>
      <c r="AB278" s="51">
        <f t="shared" si="130"/>
        <v>8175.5</v>
      </c>
      <c r="AC278" s="51"/>
      <c r="AD278" s="51">
        <f t="shared" si="130"/>
        <v>8175.5</v>
      </c>
      <c r="AE278" s="51"/>
      <c r="AF278" s="51">
        <f t="shared" si="130"/>
        <v>8175.5</v>
      </c>
      <c r="AG278" s="35">
        <v>175.60000000000002</v>
      </c>
      <c r="AH278" s="35">
        <v>8529.4</v>
      </c>
      <c r="AI278" s="35">
        <v>0</v>
      </c>
      <c r="AJ278" s="35">
        <v>8353.800000000001</v>
      </c>
      <c r="AK278" s="35">
        <v>0</v>
      </c>
      <c r="AL278" s="35">
        <v>8353.800000000001</v>
      </c>
    </row>
    <row r="279" spans="1:38" s="1" customFormat="1" ht="25.5">
      <c r="A279" s="70"/>
      <c r="B279" s="68"/>
      <c r="C279" s="68" t="s">
        <v>183</v>
      </c>
      <c r="D279" s="68"/>
      <c r="E279" s="76" t="s">
        <v>184</v>
      </c>
      <c r="F279" s="31">
        <f>F280+F282</f>
        <v>8175.5</v>
      </c>
      <c r="G279" s="31">
        <f>G280+G282</f>
        <v>8175.5</v>
      </c>
      <c r="H279" s="31">
        <f>H280+H282</f>
        <v>8175.5</v>
      </c>
      <c r="I279" s="51"/>
      <c r="J279" s="51">
        <f>J280+J282</f>
        <v>8175.5</v>
      </c>
      <c r="K279" s="51"/>
      <c r="L279" s="51">
        <f>L280+L282</f>
        <v>8175.5</v>
      </c>
      <c r="M279" s="51"/>
      <c r="N279" s="51">
        <f>N280+N282</f>
        <v>8175.5</v>
      </c>
      <c r="O279" s="51"/>
      <c r="P279" s="51">
        <f>P280+P282</f>
        <v>8175.5</v>
      </c>
      <c r="Q279" s="51"/>
      <c r="R279" s="51">
        <f>R280+R282</f>
        <v>8175.5</v>
      </c>
      <c r="S279" s="51"/>
      <c r="T279" s="51">
        <f>T280+T282</f>
        <v>8175.5</v>
      </c>
      <c r="U279" s="51"/>
      <c r="V279" s="51">
        <f>V280+V282</f>
        <v>8175.5</v>
      </c>
      <c r="W279" s="51"/>
      <c r="X279" s="51">
        <f>X280+X282</f>
        <v>8175.5</v>
      </c>
      <c r="Y279" s="51"/>
      <c r="Z279" s="51">
        <f>Z280+Z282</f>
        <v>8175.5</v>
      </c>
      <c r="AA279" s="51"/>
      <c r="AB279" s="51">
        <f>AB280+AB282</f>
        <v>8175.5</v>
      </c>
      <c r="AC279" s="51"/>
      <c r="AD279" s="51">
        <f>AD280+AD282</f>
        <v>8175.5</v>
      </c>
      <c r="AE279" s="51"/>
      <c r="AF279" s="51">
        <f>AF280+AF282</f>
        <v>8175.5</v>
      </c>
      <c r="AG279" s="35">
        <v>175.60000000000002</v>
      </c>
      <c r="AH279" s="35">
        <v>8529.4</v>
      </c>
      <c r="AI279" s="35">
        <v>0</v>
      </c>
      <c r="AJ279" s="35">
        <v>8353.800000000001</v>
      </c>
      <c r="AK279" s="35">
        <v>0</v>
      </c>
      <c r="AL279" s="35">
        <v>8353.800000000001</v>
      </c>
    </row>
    <row r="280" spans="1:38" s="1" customFormat="1" ht="25.5">
      <c r="A280" s="70"/>
      <c r="B280" s="68"/>
      <c r="C280" s="68" t="s">
        <v>169</v>
      </c>
      <c r="D280" s="71"/>
      <c r="E280" s="126" t="s">
        <v>261</v>
      </c>
      <c r="F280" s="53">
        <f>SUM(F281:F281)</f>
        <v>6215.3</v>
      </c>
      <c r="G280" s="53">
        <f>SUM(G281:G281)</f>
        <v>6215.3</v>
      </c>
      <c r="H280" s="53">
        <f>SUM(H281:H281)</f>
        <v>6215.3</v>
      </c>
      <c r="I280" s="51"/>
      <c r="J280" s="51">
        <f>SUM(J281:J281)</f>
        <v>6215.3</v>
      </c>
      <c r="K280" s="51"/>
      <c r="L280" s="51">
        <f>SUM(L281:L281)</f>
        <v>6215.3</v>
      </c>
      <c r="M280" s="51"/>
      <c r="N280" s="51">
        <f>SUM(N281:N281)</f>
        <v>6215.3</v>
      </c>
      <c r="O280" s="51"/>
      <c r="P280" s="51">
        <f>SUM(P281:P281)</f>
        <v>6215.3</v>
      </c>
      <c r="Q280" s="51"/>
      <c r="R280" s="51">
        <f>SUM(R281:R281)</f>
        <v>6215.3</v>
      </c>
      <c r="S280" s="51"/>
      <c r="T280" s="51">
        <f>SUM(T281:T281)</f>
        <v>6215.3</v>
      </c>
      <c r="U280" s="51"/>
      <c r="V280" s="51">
        <f>SUM(V281:V281)</f>
        <v>6215.3</v>
      </c>
      <c r="W280" s="51"/>
      <c r="X280" s="51">
        <f>SUM(X281:X281)</f>
        <v>6215.3</v>
      </c>
      <c r="Y280" s="51"/>
      <c r="Z280" s="51">
        <f>SUM(Z281:Z281)</f>
        <v>6215.3</v>
      </c>
      <c r="AA280" s="51"/>
      <c r="AB280" s="51">
        <f>SUM(AB281:AB281)</f>
        <v>6215.3</v>
      </c>
      <c r="AC280" s="51"/>
      <c r="AD280" s="51">
        <f>SUM(AD281:AD281)</f>
        <v>6215.3</v>
      </c>
      <c r="AE280" s="51"/>
      <c r="AF280" s="51">
        <f>SUM(AF281:AF281)</f>
        <v>6215.3</v>
      </c>
      <c r="AG280" s="35">
        <v>136.9</v>
      </c>
      <c r="AH280" s="35">
        <v>6530.5</v>
      </c>
      <c r="AI280" s="35">
        <v>0</v>
      </c>
      <c r="AJ280" s="35">
        <v>6393.6</v>
      </c>
      <c r="AK280" s="35">
        <v>0</v>
      </c>
      <c r="AL280" s="35">
        <v>6393.6</v>
      </c>
    </row>
    <row r="281" spans="1:38" s="1" customFormat="1" ht="78" customHeight="1">
      <c r="A281" s="70"/>
      <c r="B281" s="68"/>
      <c r="C281" s="68"/>
      <c r="D281" s="85" t="s">
        <v>52</v>
      </c>
      <c r="E281" s="78" t="s">
        <v>245</v>
      </c>
      <c r="F281" s="53">
        <v>6215.3</v>
      </c>
      <c r="G281" s="53">
        <v>6215.3</v>
      </c>
      <c r="H281" s="53">
        <v>6215.3</v>
      </c>
      <c r="I281" s="51"/>
      <c r="J281" s="51">
        <f>F281+I281</f>
        <v>6215.3</v>
      </c>
      <c r="K281" s="51"/>
      <c r="L281" s="51">
        <f>G281+K281</f>
        <v>6215.3</v>
      </c>
      <c r="M281" s="51"/>
      <c r="N281" s="51">
        <f>H281+M281</f>
        <v>6215.3</v>
      </c>
      <c r="O281" s="51"/>
      <c r="P281" s="51">
        <f>J281+O281</f>
        <v>6215.3</v>
      </c>
      <c r="Q281" s="51"/>
      <c r="R281" s="51">
        <f>L281+Q281</f>
        <v>6215.3</v>
      </c>
      <c r="S281" s="51"/>
      <c r="T281" s="51">
        <f>N281+S281</f>
        <v>6215.3</v>
      </c>
      <c r="U281" s="51"/>
      <c r="V281" s="51">
        <f>P281+U281</f>
        <v>6215.3</v>
      </c>
      <c r="W281" s="51"/>
      <c r="X281" s="51">
        <f>R281+W281</f>
        <v>6215.3</v>
      </c>
      <c r="Y281" s="51"/>
      <c r="Z281" s="51">
        <f>T281+Y281</f>
        <v>6215.3</v>
      </c>
      <c r="AA281" s="51"/>
      <c r="AB281" s="51">
        <f>V281+AA281</f>
        <v>6215.3</v>
      </c>
      <c r="AC281" s="51"/>
      <c r="AD281" s="51">
        <f>X281+AC281</f>
        <v>6215.3</v>
      </c>
      <c r="AE281" s="51"/>
      <c r="AF281" s="51">
        <f>Z281+AE281</f>
        <v>6215.3</v>
      </c>
      <c r="AG281" s="35">
        <v>136.9</v>
      </c>
      <c r="AH281" s="35">
        <v>6352.2</v>
      </c>
      <c r="AI281" s="35">
        <v>0</v>
      </c>
      <c r="AJ281" s="35">
        <v>6215.3</v>
      </c>
      <c r="AK281" s="35">
        <v>0</v>
      </c>
      <c r="AL281" s="35">
        <v>6215.3</v>
      </c>
    </row>
    <row r="282" spans="1:38" s="1" customFormat="1" ht="38.25">
      <c r="A282" s="70"/>
      <c r="B282" s="68"/>
      <c r="C282" s="68" t="s">
        <v>170</v>
      </c>
      <c r="D282" s="68"/>
      <c r="E282" s="83" t="s">
        <v>71</v>
      </c>
      <c r="F282" s="53">
        <f>F283</f>
        <v>1960.2</v>
      </c>
      <c r="G282" s="53">
        <f>G283</f>
        <v>1960.2</v>
      </c>
      <c r="H282" s="53">
        <f>H283</f>
        <v>1960.2</v>
      </c>
      <c r="I282" s="51"/>
      <c r="J282" s="51">
        <f>J283</f>
        <v>1960.2</v>
      </c>
      <c r="K282" s="51"/>
      <c r="L282" s="51">
        <f>L283</f>
        <v>1960.2</v>
      </c>
      <c r="M282" s="51"/>
      <c r="N282" s="51">
        <f>N283</f>
        <v>1960.2</v>
      </c>
      <c r="O282" s="51"/>
      <c r="P282" s="51">
        <f>P283</f>
        <v>1960.2</v>
      </c>
      <c r="Q282" s="51"/>
      <c r="R282" s="51">
        <f>R283</f>
        <v>1960.2</v>
      </c>
      <c r="S282" s="51"/>
      <c r="T282" s="51">
        <f>T283</f>
        <v>1960.2</v>
      </c>
      <c r="U282" s="51"/>
      <c r="V282" s="51">
        <f>V283</f>
        <v>1960.2</v>
      </c>
      <c r="W282" s="51"/>
      <c r="X282" s="51">
        <f>X283</f>
        <v>1960.2</v>
      </c>
      <c r="Y282" s="51"/>
      <c r="Z282" s="51">
        <f>Z283</f>
        <v>1960.2</v>
      </c>
      <c r="AA282" s="51"/>
      <c r="AB282" s="51">
        <f>AB283</f>
        <v>1960.2</v>
      </c>
      <c r="AC282" s="51"/>
      <c r="AD282" s="51">
        <f>AD283</f>
        <v>1960.2</v>
      </c>
      <c r="AE282" s="51"/>
      <c r="AF282" s="35">
        <f>AF283</f>
        <v>1960.2</v>
      </c>
      <c r="AG282" s="35">
        <v>38.7</v>
      </c>
      <c r="AH282" s="35">
        <v>1998.9</v>
      </c>
      <c r="AI282" s="35">
        <v>0</v>
      </c>
      <c r="AJ282" s="35">
        <v>1960.2</v>
      </c>
      <c r="AK282" s="35">
        <v>0</v>
      </c>
      <c r="AL282" s="35">
        <v>1960.2</v>
      </c>
    </row>
    <row r="283" spans="1:38" s="1" customFormat="1" ht="78" customHeight="1">
      <c r="A283" s="70"/>
      <c r="B283" s="68"/>
      <c r="C283" s="68"/>
      <c r="D283" s="85" t="s">
        <v>52</v>
      </c>
      <c r="E283" s="78" t="s">
        <v>245</v>
      </c>
      <c r="F283" s="53">
        <v>1960.2</v>
      </c>
      <c r="G283" s="53">
        <v>1960.2</v>
      </c>
      <c r="H283" s="53">
        <v>1960.2</v>
      </c>
      <c r="I283" s="51"/>
      <c r="J283" s="51">
        <f>F283+I283</f>
        <v>1960.2</v>
      </c>
      <c r="K283" s="51"/>
      <c r="L283" s="51">
        <f>G283+K283</f>
        <v>1960.2</v>
      </c>
      <c r="M283" s="51"/>
      <c r="N283" s="51">
        <f>H283+M283</f>
        <v>1960.2</v>
      </c>
      <c r="O283" s="51"/>
      <c r="P283" s="51">
        <f>J283+O283</f>
        <v>1960.2</v>
      </c>
      <c r="Q283" s="51"/>
      <c r="R283" s="51">
        <f>L283+Q283</f>
        <v>1960.2</v>
      </c>
      <c r="S283" s="51"/>
      <c r="T283" s="51">
        <f>N283+S283</f>
        <v>1960.2</v>
      </c>
      <c r="U283" s="51"/>
      <c r="V283" s="51">
        <f>P283+U283</f>
        <v>1960.2</v>
      </c>
      <c r="W283" s="51"/>
      <c r="X283" s="51">
        <f>R283+W283</f>
        <v>1960.2</v>
      </c>
      <c r="Y283" s="51"/>
      <c r="Z283" s="51">
        <f>T283+Y283</f>
        <v>1960.2</v>
      </c>
      <c r="AA283" s="51"/>
      <c r="AB283" s="51">
        <f>V283+AA283</f>
        <v>1960.2</v>
      </c>
      <c r="AC283" s="51"/>
      <c r="AD283" s="51">
        <f>X283+AC283</f>
        <v>1960.2</v>
      </c>
      <c r="AE283" s="51"/>
      <c r="AF283" s="51">
        <f>Z283+AE283</f>
        <v>1960.2</v>
      </c>
      <c r="AG283" s="35">
        <v>38.7</v>
      </c>
      <c r="AH283" s="35">
        <v>1998.9</v>
      </c>
      <c r="AI283" s="35">
        <v>0</v>
      </c>
      <c r="AJ283" s="35">
        <v>1960.2</v>
      </c>
      <c r="AK283" s="35">
        <v>0</v>
      </c>
      <c r="AL283" s="35">
        <v>1960.2</v>
      </c>
    </row>
    <row r="284" spans="1:38" s="1" customFormat="1" ht="30">
      <c r="A284" s="67" t="s">
        <v>227</v>
      </c>
      <c r="B284" s="68"/>
      <c r="C284" s="68"/>
      <c r="D284" s="68"/>
      <c r="E284" s="69" t="s">
        <v>228</v>
      </c>
      <c r="F284" s="54" t="e">
        <f>F285+F302+#REF!+#REF!</f>
        <v>#REF!</v>
      </c>
      <c r="G284" s="54" t="e">
        <f>G285+G302+#REF!+#REF!</f>
        <v>#REF!</v>
      </c>
      <c r="H284" s="54" t="e">
        <f>H285+H302+#REF!+#REF!</f>
        <v>#REF!</v>
      </c>
      <c r="I284" s="51" t="e">
        <f>I285+I302+#REF!+#REF!+#REF!</f>
        <v>#REF!</v>
      </c>
      <c r="J284" s="51" t="e">
        <f>J285+J302+#REF!+#REF!+#REF!</f>
        <v>#REF!</v>
      </c>
      <c r="K284" s="54" t="e">
        <f>K285+K302+#REF!+#REF!+#REF!</f>
        <v>#REF!</v>
      </c>
      <c r="L284" s="51" t="e">
        <f>L285+L302+#REF!+#REF!+#REF!</f>
        <v>#REF!</v>
      </c>
      <c r="M284" s="54" t="e">
        <f>M285+M302+#REF!+#REF!+#REF!</f>
        <v>#REF!</v>
      </c>
      <c r="N284" s="51" t="e">
        <f>N285+N302+#REF!+#REF!+#REF!</f>
        <v>#REF!</v>
      </c>
      <c r="O284" s="51" t="e">
        <f>O285+O302+#REF!+#REF!+#REF!</f>
        <v>#REF!</v>
      </c>
      <c r="P284" s="51" t="e">
        <f>P285+P302+#REF!+#REF!+#REF!</f>
        <v>#REF!</v>
      </c>
      <c r="Q284" s="51" t="e">
        <f>Q285+Q302+#REF!+#REF!+#REF!</f>
        <v>#REF!</v>
      </c>
      <c r="R284" s="51" t="e">
        <f>R285+R302+#REF!+#REF!+#REF!</f>
        <v>#REF!</v>
      </c>
      <c r="S284" s="51" t="e">
        <f>S285+S302+#REF!+#REF!+#REF!</f>
        <v>#REF!</v>
      </c>
      <c r="T284" s="51" t="e">
        <f>T285+T302+#REF!+#REF!+#REF!</f>
        <v>#REF!</v>
      </c>
      <c r="U284" s="51" t="e">
        <f>U285+U302+#REF!+#REF!+#REF!</f>
        <v>#REF!</v>
      </c>
      <c r="V284" s="51" t="e">
        <f>V285+V302+#REF!+#REF!+#REF!</f>
        <v>#REF!</v>
      </c>
      <c r="W284" s="51" t="e">
        <f>W285+W302+#REF!+#REF!+#REF!</f>
        <v>#REF!</v>
      </c>
      <c r="X284" s="51" t="e">
        <f>X285+X302+#REF!+#REF!+#REF!</f>
        <v>#REF!</v>
      </c>
      <c r="Y284" s="93" t="e">
        <f>Y285+Y302+#REF!+#REF!+#REF!</f>
        <v>#REF!</v>
      </c>
      <c r="Z284" s="51" t="e">
        <f>Z285+Z302+#REF!+#REF!+#REF!</f>
        <v>#REF!</v>
      </c>
      <c r="AA284" s="51"/>
      <c r="AB284" s="51" t="e">
        <f>AB285+AB302+#REF!+#REF!+#REF!</f>
        <v>#REF!</v>
      </c>
      <c r="AC284" s="51"/>
      <c r="AD284" s="51" t="e">
        <f>AD285+AD302+#REF!+#REF!+#REF!</f>
        <v>#REF!</v>
      </c>
      <c r="AE284" s="93"/>
      <c r="AF284" s="51" t="e">
        <f>AF285+AF302+#REF!+#REF!+#REF!</f>
        <v>#REF!</v>
      </c>
      <c r="AG284" s="35">
        <v>13858.3</v>
      </c>
      <c r="AH284" s="35">
        <v>888935.2000000001</v>
      </c>
      <c r="AI284" s="35">
        <v>15557.2</v>
      </c>
      <c r="AJ284" s="35">
        <v>622055.3999999999</v>
      </c>
      <c r="AK284" s="35">
        <v>5819.1</v>
      </c>
      <c r="AL284" s="35">
        <v>582992</v>
      </c>
    </row>
    <row r="285" spans="1:38" s="1" customFormat="1" ht="15">
      <c r="A285" s="67"/>
      <c r="B285" s="91" t="s">
        <v>113</v>
      </c>
      <c r="C285" s="91"/>
      <c r="D285" s="91"/>
      <c r="E285" s="75" t="s">
        <v>114</v>
      </c>
      <c r="F285" s="31" t="e">
        <f>F292+F286+#REF!</f>
        <v>#REF!</v>
      </c>
      <c r="G285" s="31" t="e">
        <f>G292+G286+#REF!</f>
        <v>#REF!</v>
      </c>
      <c r="H285" s="31" t="e">
        <f>H292+H286+#REF!</f>
        <v>#REF!</v>
      </c>
      <c r="I285" s="51" t="e">
        <f>I292+I286+#REF!</f>
        <v>#REF!</v>
      </c>
      <c r="J285" s="51" t="e">
        <f>J292+J286+#REF!</f>
        <v>#REF!</v>
      </c>
      <c r="K285" s="51" t="e">
        <f>K292+K286+#REF!</f>
        <v>#REF!</v>
      </c>
      <c r="L285" s="51" t="e">
        <f>L292+L286+#REF!</f>
        <v>#REF!</v>
      </c>
      <c r="M285" s="51" t="e">
        <f>M292+M286+#REF!</f>
        <v>#REF!</v>
      </c>
      <c r="N285" s="51" t="e">
        <f>N292+N286+#REF!</f>
        <v>#REF!</v>
      </c>
      <c r="O285" s="51" t="e">
        <f>O292+O286+#REF!</f>
        <v>#REF!</v>
      </c>
      <c r="P285" s="51" t="e">
        <f>P292+P286+#REF!</f>
        <v>#REF!</v>
      </c>
      <c r="Q285" s="51" t="e">
        <f>Q292+Q286+#REF!</f>
        <v>#REF!</v>
      </c>
      <c r="R285" s="51" t="e">
        <f>R292+R286+#REF!</f>
        <v>#REF!</v>
      </c>
      <c r="S285" s="51" t="e">
        <f>S292+S286+#REF!</f>
        <v>#REF!</v>
      </c>
      <c r="T285" s="51" t="e">
        <f>T292+T286+#REF!</f>
        <v>#REF!</v>
      </c>
      <c r="U285" s="51" t="e">
        <f>U292+U286+#REF!</f>
        <v>#REF!</v>
      </c>
      <c r="V285" s="51" t="e">
        <f>V292+V286+#REF!</f>
        <v>#REF!</v>
      </c>
      <c r="W285" s="51" t="e">
        <f>W292+W286+#REF!</f>
        <v>#REF!</v>
      </c>
      <c r="X285" s="51" t="e">
        <f>X292+X286+#REF!</f>
        <v>#REF!</v>
      </c>
      <c r="Y285" s="51" t="e">
        <f>Y292+Y286+#REF!</f>
        <v>#REF!</v>
      </c>
      <c r="Z285" s="51" t="e">
        <f>Z292+Z286+#REF!</f>
        <v>#REF!</v>
      </c>
      <c r="AA285" s="51"/>
      <c r="AB285" s="51" t="e">
        <f>AB292+AB286+#REF!</f>
        <v>#REF!</v>
      </c>
      <c r="AC285" s="51"/>
      <c r="AD285" s="51" t="e">
        <f>AD292+AD286+#REF!</f>
        <v>#REF!</v>
      </c>
      <c r="AE285" s="51"/>
      <c r="AF285" s="51" t="e">
        <f>AF292+AF286+#REF!</f>
        <v>#REF!</v>
      </c>
      <c r="AG285" s="35">
        <v>7099.9</v>
      </c>
      <c r="AH285" s="35">
        <v>682670.5</v>
      </c>
      <c r="AI285" s="35">
        <v>6821.8</v>
      </c>
      <c r="AJ285" s="35">
        <v>509784.6</v>
      </c>
      <c r="AK285" s="35">
        <v>5819.1</v>
      </c>
      <c r="AL285" s="35">
        <v>508821.1</v>
      </c>
    </row>
    <row r="286" spans="1:38" s="1" customFormat="1" ht="15">
      <c r="A286" s="67"/>
      <c r="B286" s="91" t="s">
        <v>284</v>
      </c>
      <c r="C286" s="91"/>
      <c r="D286" s="91"/>
      <c r="E286" s="75" t="s">
        <v>283</v>
      </c>
      <c r="F286" s="31" t="e">
        <f>F287</f>
        <v>#REF!</v>
      </c>
      <c r="G286" s="31" t="e">
        <f aca="true" t="shared" si="131" ref="G286:V287">G287</f>
        <v>#REF!</v>
      </c>
      <c r="H286" s="31" t="e">
        <f t="shared" si="131"/>
        <v>#REF!</v>
      </c>
      <c r="I286" s="51" t="e">
        <f t="shared" si="131"/>
        <v>#REF!</v>
      </c>
      <c r="J286" s="51" t="e">
        <f t="shared" si="131"/>
        <v>#REF!</v>
      </c>
      <c r="K286" s="51" t="e">
        <f t="shared" si="131"/>
        <v>#REF!</v>
      </c>
      <c r="L286" s="51" t="e">
        <f t="shared" si="131"/>
        <v>#REF!</v>
      </c>
      <c r="M286" s="51" t="e">
        <f t="shared" si="131"/>
        <v>#REF!</v>
      </c>
      <c r="N286" s="51" t="e">
        <f t="shared" si="131"/>
        <v>#REF!</v>
      </c>
      <c r="O286" s="51"/>
      <c r="P286" s="51" t="e">
        <f t="shared" si="131"/>
        <v>#REF!</v>
      </c>
      <c r="Q286" s="51"/>
      <c r="R286" s="51" t="e">
        <f t="shared" si="131"/>
        <v>#REF!</v>
      </c>
      <c r="S286" s="51"/>
      <c r="T286" s="51" t="e">
        <f t="shared" si="131"/>
        <v>#REF!</v>
      </c>
      <c r="U286" s="51"/>
      <c r="V286" s="51" t="e">
        <f t="shared" si="131"/>
        <v>#REF!</v>
      </c>
      <c r="W286" s="51"/>
      <c r="X286" s="51" t="e">
        <f aca="true" t="shared" si="132" ref="V286:Z287">X287</f>
        <v>#REF!</v>
      </c>
      <c r="Y286" s="51"/>
      <c r="Z286" s="51" t="e">
        <f t="shared" si="132"/>
        <v>#REF!</v>
      </c>
      <c r="AA286" s="51"/>
      <c r="AB286" s="51" t="e">
        <f>AB287</f>
        <v>#REF!</v>
      </c>
      <c r="AC286" s="51"/>
      <c r="AD286" s="51" t="e">
        <f>AD287</f>
        <v>#REF!</v>
      </c>
      <c r="AE286" s="51"/>
      <c r="AF286" s="51" t="e">
        <f>AF287</f>
        <v>#REF!</v>
      </c>
      <c r="AG286" s="35">
        <v>44.1</v>
      </c>
      <c r="AH286" s="35">
        <v>8183.2</v>
      </c>
      <c r="AI286" s="35">
        <v>0</v>
      </c>
      <c r="AJ286" s="35">
        <v>8096.800000000001</v>
      </c>
      <c r="AK286" s="35">
        <v>0</v>
      </c>
      <c r="AL286" s="35">
        <v>8096.800000000001</v>
      </c>
    </row>
    <row r="287" spans="1:38" s="1" customFormat="1" ht="25.5">
      <c r="A287" s="67"/>
      <c r="B287" s="91"/>
      <c r="C287" s="91" t="s">
        <v>202</v>
      </c>
      <c r="D287" s="91"/>
      <c r="E287" s="75" t="s">
        <v>279</v>
      </c>
      <c r="F287" s="31" t="e">
        <f>F288</f>
        <v>#REF!</v>
      </c>
      <c r="G287" s="31" t="e">
        <f t="shared" si="131"/>
        <v>#REF!</v>
      </c>
      <c r="H287" s="31" t="e">
        <f t="shared" si="131"/>
        <v>#REF!</v>
      </c>
      <c r="I287" s="51" t="e">
        <f t="shared" si="131"/>
        <v>#REF!</v>
      </c>
      <c r="J287" s="51" t="e">
        <f t="shared" si="131"/>
        <v>#REF!</v>
      </c>
      <c r="K287" s="51" t="e">
        <f t="shared" si="131"/>
        <v>#REF!</v>
      </c>
      <c r="L287" s="51" t="e">
        <f t="shared" si="131"/>
        <v>#REF!</v>
      </c>
      <c r="M287" s="51" t="e">
        <f t="shared" si="131"/>
        <v>#REF!</v>
      </c>
      <c r="N287" s="51" t="e">
        <f t="shared" si="131"/>
        <v>#REF!</v>
      </c>
      <c r="O287" s="51"/>
      <c r="P287" s="51" t="e">
        <f t="shared" si="131"/>
        <v>#REF!</v>
      </c>
      <c r="Q287" s="51"/>
      <c r="R287" s="51" t="e">
        <f t="shared" si="131"/>
        <v>#REF!</v>
      </c>
      <c r="S287" s="51"/>
      <c r="T287" s="51" t="e">
        <f t="shared" si="131"/>
        <v>#REF!</v>
      </c>
      <c r="U287" s="51"/>
      <c r="V287" s="51" t="e">
        <f t="shared" si="132"/>
        <v>#REF!</v>
      </c>
      <c r="W287" s="51"/>
      <c r="X287" s="51" t="e">
        <f t="shared" si="132"/>
        <v>#REF!</v>
      </c>
      <c r="Y287" s="51"/>
      <c r="Z287" s="51" t="e">
        <f t="shared" si="132"/>
        <v>#REF!</v>
      </c>
      <c r="AA287" s="51"/>
      <c r="AB287" s="51" t="e">
        <f>AB288</f>
        <v>#REF!</v>
      </c>
      <c r="AC287" s="51"/>
      <c r="AD287" s="51" t="e">
        <f>AD288</f>
        <v>#REF!</v>
      </c>
      <c r="AE287" s="51"/>
      <c r="AF287" s="51" t="e">
        <f>AF288</f>
        <v>#REF!</v>
      </c>
      <c r="AG287" s="35">
        <v>44.1</v>
      </c>
      <c r="AH287" s="35">
        <v>8183.2</v>
      </c>
      <c r="AI287" s="35">
        <v>0</v>
      </c>
      <c r="AJ287" s="35">
        <v>8096.800000000001</v>
      </c>
      <c r="AK287" s="35">
        <v>0</v>
      </c>
      <c r="AL287" s="35">
        <v>8096.800000000001</v>
      </c>
    </row>
    <row r="288" spans="1:38" s="1" customFormat="1" ht="25.5">
      <c r="A288" s="67"/>
      <c r="B288" s="91"/>
      <c r="C288" s="91" t="s">
        <v>213</v>
      </c>
      <c r="D288" s="91"/>
      <c r="E288" s="75" t="s">
        <v>239</v>
      </c>
      <c r="F288" s="31" t="e">
        <f>F289</f>
        <v>#REF!</v>
      </c>
      <c r="G288" s="31" t="e">
        <f aca="true" t="shared" si="133" ref="G288:AF288">G289</f>
        <v>#REF!</v>
      </c>
      <c r="H288" s="31" t="e">
        <f t="shared" si="133"/>
        <v>#REF!</v>
      </c>
      <c r="I288" s="51" t="e">
        <f t="shared" si="133"/>
        <v>#REF!</v>
      </c>
      <c r="J288" s="51" t="e">
        <f t="shared" si="133"/>
        <v>#REF!</v>
      </c>
      <c r="K288" s="51" t="e">
        <f t="shared" si="133"/>
        <v>#REF!</v>
      </c>
      <c r="L288" s="51" t="e">
        <f t="shared" si="133"/>
        <v>#REF!</v>
      </c>
      <c r="M288" s="51" t="e">
        <f t="shared" si="133"/>
        <v>#REF!</v>
      </c>
      <c r="N288" s="51" t="e">
        <f t="shared" si="133"/>
        <v>#REF!</v>
      </c>
      <c r="O288" s="51"/>
      <c r="P288" s="51" t="e">
        <f t="shared" si="133"/>
        <v>#REF!</v>
      </c>
      <c r="Q288" s="51"/>
      <c r="R288" s="51" t="e">
        <f t="shared" si="133"/>
        <v>#REF!</v>
      </c>
      <c r="S288" s="51"/>
      <c r="T288" s="51" t="e">
        <f t="shared" si="133"/>
        <v>#REF!</v>
      </c>
      <c r="U288" s="51"/>
      <c r="V288" s="51" t="e">
        <f t="shared" si="133"/>
        <v>#REF!</v>
      </c>
      <c r="W288" s="51"/>
      <c r="X288" s="51" t="e">
        <f t="shared" si="133"/>
        <v>#REF!</v>
      </c>
      <c r="Y288" s="51"/>
      <c r="Z288" s="51" t="e">
        <f t="shared" si="133"/>
        <v>#REF!</v>
      </c>
      <c r="AA288" s="51"/>
      <c r="AB288" s="51" t="e">
        <f t="shared" si="133"/>
        <v>#REF!</v>
      </c>
      <c r="AC288" s="51"/>
      <c r="AD288" s="51" t="e">
        <f t="shared" si="133"/>
        <v>#REF!</v>
      </c>
      <c r="AE288" s="51"/>
      <c r="AF288" s="51" t="e">
        <f t="shared" si="133"/>
        <v>#REF!</v>
      </c>
      <c r="AG288" s="35">
        <v>44.1</v>
      </c>
      <c r="AH288" s="35">
        <v>8183.2</v>
      </c>
      <c r="AI288" s="35">
        <v>0</v>
      </c>
      <c r="AJ288" s="35">
        <v>8096.800000000001</v>
      </c>
      <c r="AK288" s="35">
        <v>0</v>
      </c>
      <c r="AL288" s="35">
        <v>8096.800000000001</v>
      </c>
    </row>
    <row r="289" spans="1:38" s="1" customFormat="1" ht="51">
      <c r="A289" s="67"/>
      <c r="B289" s="91"/>
      <c r="C289" s="91" t="s">
        <v>214</v>
      </c>
      <c r="D289" s="91"/>
      <c r="E289" s="75" t="s">
        <v>215</v>
      </c>
      <c r="F289" s="31" t="e">
        <f>#REF!+#REF!+#REF!+F290</f>
        <v>#REF!</v>
      </c>
      <c r="G289" s="31" t="e">
        <f>#REF!+#REF!+#REF!+G290</f>
        <v>#REF!</v>
      </c>
      <c r="H289" s="31" t="e">
        <f>#REF!+#REF!+#REF!+H290</f>
        <v>#REF!</v>
      </c>
      <c r="I289" s="51" t="e">
        <f>#REF!+#REF!+#REF!+I290</f>
        <v>#REF!</v>
      </c>
      <c r="J289" s="51" t="e">
        <f>#REF!+#REF!+#REF!+J290</f>
        <v>#REF!</v>
      </c>
      <c r="K289" s="51" t="e">
        <f>#REF!+#REF!+#REF!+K290</f>
        <v>#REF!</v>
      </c>
      <c r="L289" s="51" t="e">
        <f>#REF!+#REF!+#REF!+L290</f>
        <v>#REF!</v>
      </c>
      <c r="M289" s="51" t="e">
        <f>#REF!+#REF!+#REF!+M290</f>
        <v>#REF!</v>
      </c>
      <c r="N289" s="51" t="e">
        <f>#REF!+#REF!+#REF!+N290</f>
        <v>#REF!</v>
      </c>
      <c r="O289" s="51"/>
      <c r="P289" s="51" t="e">
        <f>#REF!+#REF!+#REF!+P290</f>
        <v>#REF!</v>
      </c>
      <c r="Q289" s="51"/>
      <c r="R289" s="51" t="e">
        <f>#REF!+#REF!+#REF!+R290</f>
        <v>#REF!</v>
      </c>
      <c r="S289" s="51"/>
      <c r="T289" s="51" t="e">
        <f>#REF!+#REF!+#REF!+T290</f>
        <v>#REF!</v>
      </c>
      <c r="U289" s="51"/>
      <c r="V289" s="51" t="e">
        <f>#REF!+#REF!+#REF!+V290</f>
        <v>#REF!</v>
      </c>
      <c r="W289" s="51"/>
      <c r="X289" s="51" t="e">
        <f>#REF!+#REF!+#REF!+X290</f>
        <v>#REF!</v>
      </c>
      <c r="Y289" s="51"/>
      <c r="Z289" s="51" t="e">
        <f>#REF!+#REF!+#REF!+Z290</f>
        <v>#REF!</v>
      </c>
      <c r="AA289" s="51"/>
      <c r="AB289" s="51" t="e">
        <f>#REF!+#REF!+#REF!+AB290</f>
        <v>#REF!</v>
      </c>
      <c r="AC289" s="51"/>
      <c r="AD289" s="51" t="e">
        <f>#REF!+#REF!+#REF!+AD290</f>
        <v>#REF!</v>
      </c>
      <c r="AE289" s="51"/>
      <c r="AF289" s="51" t="e">
        <f>#REF!+#REF!+#REF!+AF290</f>
        <v>#REF!</v>
      </c>
      <c r="AG289" s="35">
        <v>44.1</v>
      </c>
      <c r="AH289" s="35">
        <v>8183.2</v>
      </c>
      <c r="AI289" s="35">
        <v>0</v>
      </c>
      <c r="AJ289" s="35">
        <v>8096.800000000001</v>
      </c>
      <c r="AK289" s="35">
        <v>0</v>
      </c>
      <c r="AL289" s="35">
        <v>8096.800000000001</v>
      </c>
    </row>
    <row r="290" spans="1:38" s="1" customFormat="1" ht="15">
      <c r="A290" s="67"/>
      <c r="B290" s="91"/>
      <c r="C290" s="91" t="s">
        <v>330</v>
      </c>
      <c r="D290" s="91"/>
      <c r="E290" s="75" t="s">
        <v>257</v>
      </c>
      <c r="F290" s="31">
        <f aca="true" t="shared" si="134" ref="F290:N290">SUM(F291:F291)</f>
        <v>2770.4</v>
      </c>
      <c r="G290" s="31">
        <f t="shared" si="134"/>
        <v>2770.4</v>
      </c>
      <c r="H290" s="31">
        <f t="shared" si="134"/>
        <v>2770.4</v>
      </c>
      <c r="I290" s="51">
        <f t="shared" si="134"/>
        <v>1337</v>
      </c>
      <c r="J290" s="51">
        <f t="shared" si="134"/>
        <v>4107.4</v>
      </c>
      <c r="K290" s="51">
        <f t="shared" si="134"/>
        <v>1604.7</v>
      </c>
      <c r="L290" s="51">
        <f t="shared" si="134"/>
        <v>4375.1</v>
      </c>
      <c r="M290" s="51">
        <f t="shared" si="134"/>
        <v>1604.7</v>
      </c>
      <c r="N290" s="51">
        <f t="shared" si="134"/>
        <v>4375.1</v>
      </c>
      <c r="O290" s="51"/>
      <c r="P290" s="51">
        <f>SUM(P291:P291)</f>
        <v>4107.4</v>
      </c>
      <c r="Q290" s="51"/>
      <c r="R290" s="51">
        <f>SUM(R291:R291)</f>
        <v>4375.1</v>
      </c>
      <c r="S290" s="51"/>
      <c r="T290" s="51">
        <f>SUM(T291:T291)</f>
        <v>4375.1</v>
      </c>
      <c r="U290" s="51"/>
      <c r="V290" s="51">
        <f>SUM(V291:V291)</f>
        <v>4107.4</v>
      </c>
      <c r="W290" s="51"/>
      <c r="X290" s="51">
        <f>SUM(X291:X291)</f>
        <v>4375.1</v>
      </c>
      <c r="Y290" s="51"/>
      <c r="Z290" s="51">
        <f>SUM(Z291:Z291)</f>
        <v>4375.1</v>
      </c>
      <c r="AA290" s="51"/>
      <c r="AB290" s="51">
        <f>SUM(AB291:AB291)</f>
        <v>4107.4</v>
      </c>
      <c r="AC290" s="51"/>
      <c r="AD290" s="51">
        <f>SUM(AD291:AD291)</f>
        <v>4375.1</v>
      </c>
      <c r="AE290" s="51"/>
      <c r="AF290" s="51">
        <f>SUM(AF291:AF291)</f>
        <v>4375.1</v>
      </c>
      <c r="AG290" s="35">
        <v>44.1</v>
      </c>
      <c r="AH290" s="35">
        <v>5872.7</v>
      </c>
      <c r="AI290" s="35">
        <v>0</v>
      </c>
      <c r="AJ290" s="35">
        <v>5790.400000000001</v>
      </c>
      <c r="AK290" s="35">
        <v>0</v>
      </c>
      <c r="AL290" s="35">
        <v>5790.400000000001</v>
      </c>
    </row>
    <row r="291" spans="1:38" s="1" customFormat="1" ht="76.5">
      <c r="A291" s="67"/>
      <c r="B291" s="91"/>
      <c r="C291" s="91"/>
      <c r="D291" s="91" t="s">
        <v>52</v>
      </c>
      <c r="E291" s="75" t="s">
        <v>245</v>
      </c>
      <c r="F291" s="31">
        <v>2770.4</v>
      </c>
      <c r="G291" s="31">
        <v>2770.4</v>
      </c>
      <c r="H291" s="31">
        <v>2770.4</v>
      </c>
      <c r="I291" s="51">
        <v>1337</v>
      </c>
      <c r="J291" s="51">
        <f>F291+I291</f>
        <v>4107.4</v>
      </c>
      <c r="K291" s="51">
        <v>1604.7</v>
      </c>
      <c r="L291" s="51">
        <f>G291+K291</f>
        <v>4375.1</v>
      </c>
      <c r="M291" s="51">
        <v>1604.7</v>
      </c>
      <c r="N291" s="51">
        <f>H291+M291</f>
        <v>4375.1</v>
      </c>
      <c r="O291" s="51"/>
      <c r="P291" s="51">
        <f>J291+O291</f>
        <v>4107.4</v>
      </c>
      <c r="Q291" s="51"/>
      <c r="R291" s="51">
        <f>L291+Q291</f>
        <v>4375.1</v>
      </c>
      <c r="S291" s="51"/>
      <c r="T291" s="51">
        <f>N291+S291</f>
        <v>4375.1</v>
      </c>
      <c r="U291" s="51"/>
      <c r="V291" s="51">
        <f>P291+U291</f>
        <v>4107.4</v>
      </c>
      <c r="W291" s="51"/>
      <c r="X291" s="51">
        <f>R291+W291</f>
        <v>4375.1</v>
      </c>
      <c r="Y291" s="51"/>
      <c r="Z291" s="51">
        <f>T291+Y291</f>
        <v>4375.1</v>
      </c>
      <c r="AA291" s="51"/>
      <c r="AB291" s="51">
        <f>V291+AA291</f>
        <v>4107.4</v>
      </c>
      <c r="AC291" s="51"/>
      <c r="AD291" s="51">
        <f>X291+AC291</f>
        <v>4375.1</v>
      </c>
      <c r="AE291" s="51"/>
      <c r="AF291" s="51">
        <f>Z291+AE291</f>
        <v>4375.1</v>
      </c>
      <c r="AG291" s="35">
        <v>44.1</v>
      </c>
      <c r="AH291" s="35">
        <v>4151.5</v>
      </c>
      <c r="AI291" s="35">
        <v>0</v>
      </c>
      <c r="AJ291" s="35">
        <v>4375.1</v>
      </c>
      <c r="AK291" s="35">
        <v>0</v>
      </c>
      <c r="AL291" s="35">
        <v>4375.1</v>
      </c>
    </row>
    <row r="292" spans="1:38" s="1" customFormat="1" ht="15">
      <c r="A292" s="67"/>
      <c r="B292" s="74" t="s">
        <v>229</v>
      </c>
      <c r="C292" s="74"/>
      <c r="D292" s="74"/>
      <c r="E292" s="76" t="s">
        <v>230</v>
      </c>
      <c r="F292" s="31" t="e">
        <f>F293+#REF!</f>
        <v>#REF!</v>
      </c>
      <c r="G292" s="31" t="e">
        <f>G293+#REF!</f>
        <v>#REF!</v>
      </c>
      <c r="H292" s="31" t="e">
        <f>H293+#REF!</f>
        <v>#REF!</v>
      </c>
      <c r="I292" s="51" t="e">
        <f>I293+#REF!</f>
        <v>#REF!</v>
      </c>
      <c r="J292" s="51" t="e">
        <f>J293+#REF!</f>
        <v>#REF!</v>
      </c>
      <c r="K292" s="51" t="e">
        <f>K293+#REF!</f>
        <v>#REF!</v>
      </c>
      <c r="L292" s="51" t="e">
        <f>L293+#REF!</f>
        <v>#REF!</v>
      </c>
      <c r="M292" s="51" t="e">
        <f>M293+#REF!</f>
        <v>#REF!</v>
      </c>
      <c r="N292" s="51" t="e">
        <f>N293+#REF!</f>
        <v>#REF!</v>
      </c>
      <c r="O292" s="51" t="e">
        <f>O293+#REF!</f>
        <v>#REF!</v>
      </c>
      <c r="P292" s="51" t="e">
        <f>P293+#REF!</f>
        <v>#REF!</v>
      </c>
      <c r="Q292" s="51" t="e">
        <f>Q293+#REF!</f>
        <v>#REF!</v>
      </c>
      <c r="R292" s="51" t="e">
        <f>R293+#REF!</f>
        <v>#REF!</v>
      </c>
      <c r="S292" s="51" t="e">
        <f>S293+#REF!</f>
        <v>#REF!</v>
      </c>
      <c r="T292" s="51" t="e">
        <f>T293+#REF!</f>
        <v>#REF!</v>
      </c>
      <c r="U292" s="51" t="e">
        <f>U293+#REF!</f>
        <v>#REF!</v>
      </c>
      <c r="V292" s="51" t="e">
        <f>V293+#REF!</f>
        <v>#REF!</v>
      </c>
      <c r="W292" s="51" t="e">
        <f>W293+#REF!</f>
        <v>#REF!</v>
      </c>
      <c r="X292" s="51" t="e">
        <f>X293+#REF!</f>
        <v>#REF!</v>
      </c>
      <c r="Y292" s="51" t="e">
        <f>Y293+#REF!</f>
        <v>#REF!</v>
      </c>
      <c r="Z292" s="51" t="e">
        <f>Z293+#REF!</f>
        <v>#REF!</v>
      </c>
      <c r="AA292" s="51"/>
      <c r="AB292" s="51" t="e">
        <f>AB293+#REF!</f>
        <v>#REF!</v>
      </c>
      <c r="AC292" s="51"/>
      <c r="AD292" s="51" t="e">
        <f>AD293+#REF!</f>
        <v>#REF!</v>
      </c>
      <c r="AE292" s="51"/>
      <c r="AF292" s="51" t="e">
        <f>AF293+#REF!</f>
        <v>#REF!</v>
      </c>
      <c r="AG292" s="35">
        <v>7055.799999999999</v>
      </c>
      <c r="AH292" s="35">
        <v>674426.1000000001</v>
      </c>
      <c r="AI292" s="35">
        <v>6821.8</v>
      </c>
      <c r="AJ292" s="35">
        <v>501626.6</v>
      </c>
      <c r="AK292" s="35">
        <v>5819.1</v>
      </c>
      <c r="AL292" s="35">
        <v>500663.1</v>
      </c>
    </row>
    <row r="293" spans="1:38" s="1" customFormat="1" ht="25.5">
      <c r="A293" s="67"/>
      <c r="B293" s="90"/>
      <c r="C293" s="68" t="s">
        <v>202</v>
      </c>
      <c r="D293" s="77"/>
      <c r="E293" s="111" t="s">
        <v>279</v>
      </c>
      <c r="F293" s="53" t="e">
        <f aca="true" t="shared" si="135" ref="F293:AF293">F294</f>
        <v>#REF!</v>
      </c>
      <c r="G293" s="53" t="e">
        <f t="shared" si="135"/>
        <v>#REF!</v>
      </c>
      <c r="H293" s="53" t="e">
        <f t="shared" si="135"/>
        <v>#REF!</v>
      </c>
      <c r="I293" s="51" t="e">
        <f t="shared" si="135"/>
        <v>#REF!</v>
      </c>
      <c r="J293" s="51" t="e">
        <f t="shared" si="135"/>
        <v>#REF!</v>
      </c>
      <c r="K293" s="51" t="e">
        <f t="shared" si="135"/>
        <v>#REF!</v>
      </c>
      <c r="L293" s="51" t="e">
        <f t="shared" si="135"/>
        <v>#REF!</v>
      </c>
      <c r="M293" s="51" t="e">
        <f t="shared" si="135"/>
        <v>#REF!</v>
      </c>
      <c r="N293" s="51" t="e">
        <f t="shared" si="135"/>
        <v>#REF!</v>
      </c>
      <c r="O293" s="51" t="e">
        <f t="shared" si="135"/>
        <v>#REF!</v>
      </c>
      <c r="P293" s="51" t="e">
        <f t="shared" si="135"/>
        <v>#REF!</v>
      </c>
      <c r="Q293" s="51" t="e">
        <f t="shared" si="135"/>
        <v>#REF!</v>
      </c>
      <c r="R293" s="51" t="e">
        <f t="shared" si="135"/>
        <v>#REF!</v>
      </c>
      <c r="S293" s="51" t="e">
        <f t="shared" si="135"/>
        <v>#REF!</v>
      </c>
      <c r="T293" s="51" t="e">
        <f t="shared" si="135"/>
        <v>#REF!</v>
      </c>
      <c r="U293" s="51" t="e">
        <f t="shared" si="135"/>
        <v>#REF!</v>
      </c>
      <c r="V293" s="51" t="e">
        <f t="shared" si="135"/>
        <v>#REF!</v>
      </c>
      <c r="W293" s="51" t="e">
        <f t="shared" si="135"/>
        <v>#REF!</v>
      </c>
      <c r="X293" s="51" t="e">
        <f t="shared" si="135"/>
        <v>#REF!</v>
      </c>
      <c r="Y293" s="51" t="e">
        <f t="shared" si="135"/>
        <v>#REF!</v>
      </c>
      <c r="Z293" s="51" t="e">
        <f t="shared" si="135"/>
        <v>#REF!</v>
      </c>
      <c r="AA293" s="51"/>
      <c r="AB293" s="51" t="e">
        <f t="shared" si="135"/>
        <v>#REF!</v>
      </c>
      <c r="AC293" s="51"/>
      <c r="AD293" s="51" t="e">
        <f t="shared" si="135"/>
        <v>#REF!</v>
      </c>
      <c r="AE293" s="51"/>
      <c r="AF293" s="51" t="e">
        <f t="shared" si="135"/>
        <v>#REF!</v>
      </c>
      <c r="AG293" s="35">
        <v>7055.799999999999</v>
      </c>
      <c r="AH293" s="35">
        <v>611324.5000000001</v>
      </c>
      <c r="AI293" s="35">
        <v>6821.8</v>
      </c>
      <c r="AJ293" s="35">
        <v>435805.8</v>
      </c>
      <c r="AK293" s="35">
        <v>5819.1</v>
      </c>
      <c r="AL293" s="35">
        <v>434842.3</v>
      </c>
    </row>
    <row r="294" spans="1:38" s="1" customFormat="1" ht="25.5">
      <c r="A294" s="67"/>
      <c r="B294" s="74"/>
      <c r="C294" s="74" t="s">
        <v>207</v>
      </c>
      <c r="D294" s="74"/>
      <c r="E294" s="76" t="s">
        <v>231</v>
      </c>
      <c r="F294" s="31" t="e">
        <f>F295+#REF!</f>
        <v>#REF!</v>
      </c>
      <c r="G294" s="31" t="e">
        <f>G295+#REF!</f>
        <v>#REF!</v>
      </c>
      <c r="H294" s="31" t="e">
        <f>H295+#REF!</f>
        <v>#REF!</v>
      </c>
      <c r="I294" s="51" t="e">
        <f>I295+#REF!</f>
        <v>#REF!</v>
      </c>
      <c r="J294" s="51" t="e">
        <f>J295+#REF!</f>
        <v>#REF!</v>
      </c>
      <c r="K294" s="51" t="e">
        <f>K295+#REF!</f>
        <v>#REF!</v>
      </c>
      <c r="L294" s="51" t="e">
        <f>L295+#REF!</f>
        <v>#REF!</v>
      </c>
      <c r="M294" s="51" t="e">
        <f>M295+#REF!</f>
        <v>#REF!</v>
      </c>
      <c r="N294" s="51" t="e">
        <f>N295+#REF!</f>
        <v>#REF!</v>
      </c>
      <c r="O294" s="51" t="e">
        <f>O295+#REF!</f>
        <v>#REF!</v>
      </c>
      <c r="P294" s="51" t="e">
        <f>P295+#REF!</f>
        <v>#REF!</v>
      </c>
      <c r="Q294" s="51" t="e">
        <f>Q295+#REF!</f>
        <v>#REF!</v>
      </c>
      <c r="R294" s="51" t="e">
        <f>R295+#REF!</f>
        <v>#REF!</v>
      </c>
      <c r="S294" s="51" t="e">
        <f>S295+#REF!</f>
        <v>#REF!</v>
      </c>
      <c r="T294" s="51" t="e">
        <f>T295+#REF!</f>
        <v>#REF!</v>
      </c>
      <c r="U294" s="51" t="e">
        <f>U295+#REF!</f>
        <v>#REF!</v>
      </c>
      <c r="V294" s="51" t="e">
        <f>V295+#REF!</f>
        <v>#REF!</v>
      </c>
      <c r="W294" s="51" t="e">
        <f>W295+#REF!</f>
        <v>#REF!</v>
      </c>
      <c r="X294" s="51" t="e">
        <f>X295+#REF!</f>
        <v>#REF!</v>
      </c>
      <c r="Y294" s="51" t="e">
        <f>Y295+#REF!</f>
        <v>#REF!</v>
      </c>
      <c r="Z294" s="51" t="e">
        <f>Z295+#REF!</f>
        <v>#REF!</v>
      </c>
      <c r="AA294" s="51"/>
      <c r="AB294" s="51" t="e">
        <f>AB295+#REF!</f>
        <v>#REF!</v>
      </c>
      <c r="AC294" s="51"/>
      <c r="AD294" s="51" t="e">
        <f>AD295+#REF!</f>
        <v>#REF!</v>
      </c>
      <c r="AE294" s="51"/>
      <c r="AF294" s="51" t="e">
        <f>AF295+#REF!</f>
        <v>#REF!</v>
      </c>
      <c r="AG294" s="35">
        <v>7055.799999999999</v>
      </c>
      <c r="AH294" s="35">
        <v>611324.5000000001</v>
      </c>
      <c r="AI294" s="35">
        <v>6821.8</v>
      </c>
      <c r="AJ294" s="35">
        <v>435805.8</v>
      </c>
      <c r="AK294" s="35">
        <v>5819.1</v>
      </c>
      <c r="AL294" s="35">
        <v>434842.3</v>
      </c>
    </row>
    <row r="295" spans="1:38" s="1" customFormat="1" ht="25.5">
      <c r="A295" s="67"/>
      <c r="B295" s="74"/>
      <c r="C295" s="74" t="s">
        <v>208</v>
      </c>
      <c r="D295" s="74"/>
      <c r="E295" s="117" t="s">
        <v>209</v>
      </c>
      <c r="F295" s="31" t="e">
        <f>F296+#REF!+F298+#REF!+F300+#REF!</f>
        <v>#REF!</v>
      </c>
      <c r="G295" s="31" t="e">
        <f>G296+#REF!+G298+#REF!+G300+#REF!</f>
        <v>#REF!</v>
      </c>
      <c r="H295" s="31" t="e">
        <f>H296+#REF!+H298+#REF!+H300+#REF!</f>
        <v>#REF!</v>
      </c>
      <c r="I295" s="54" t="e">
        <f>I296+#REF!+I298+#REF!+I300+#REF!</f>
        <v>#REF!</v>
      </c>
      <c r="J295" s="51" t="e">
        <f>J296+#REF!+J298+#REF!+J300+#REF!</f>
        <v>#REF!</v>
      </c>
      <c r="K295" s="51" t="e">
        <f>K296+#REF!+K298+#REF!+K300+#REF!</f>
        <v>#REF!</v>
      </c>
      <c r="L295" s="51" t="e">
        <f>L296+#REF!+L298+#REF!+L300+#REF!</f>
        <v>#REF!</v>
      </c>
      <c r="M295" s="51" t="e">
        <f>M296+#REF!+M298+#REF!+M300+#REF!</f>
        <v>#REF!</v>
      </c>
      <c r="N295" s="51" t="e">
        <f>N296+#REF!+N298+#REF!+N300+#REF!</f>
        <v>#REF!</v>
      </c>
      <c r="O295" s="51" t="e">
        <f>O296+#REF!+O298+#REF!+O300+#REF!</f>
        <v>#REF!</v>
      </c>
      <c r="P295" s="51" t="e">
        <f>P296+#REF!+P298+#REF!+P300+#REF!</f>
        <v>#REF!</v>
      </c>
      <c r="Q295" s="51" t="e">
        <f>Q296+#REF!+Q298+#REF!+Q300+#REF!</f>
        <v>#REF!</v>
      </c>
      <c r="R295" s="51" t="e">
        <f>R296+#REF!+R298+#REF!+R300+#REF!</f>
        <v>#REF!</v>
      </c>
      <c r="S295" s="51" t="e">
        <f>S296+#REF!+S298+#REF!+S300+#REF!</f>
        <v>#REF!</v>
      </c>
      <c r="T295" s="51" t="e">
        <f>T296+#REF!+T298+#REF!+T300+#REF!</f>
        <v>#REF!</v>
      </c>
      <c r="U295" s="51" t="e">
        <f>U296+#REF!+U298+#REF!+U300+#REF!</f>
        <v>#REF!</v>
      </c>
      <c r="V295" s="51" t="e">
        <f>V296+#REF!+V298+#REF!+V300+#REF!</f>
        <v>#REF!</v>
      </c>
      <c r="W295" s="51" t="e">
        <f>W296+#REF!+W298+#REF!+W300+#REF!</f>
        <v>#REF!</v>
      </c>
      <c r="X295" s="51" t="e">
        <f>X296+#REF!+X298+#REF!+X300+#REF!</f>
        <v>#REF!</v>
      </c>
      <c r="Y295" s="51" t="e">
        <f>Y296+#REF!+Y298+#REF!+Y300+#REF!</f>
        <v>#REF!</v>
      </c>
      <c r="Z295" s="51" t="e">
        <f>Z296+#REF!+Z298+#REF!+Z300+#REF!</f>
        <v>#REF!</v>
      </c>
      <c r="AA295" s="51"/>
      <c r="AB295" s="51" t="e">
        <f>AB296+#REF!+AB298+#REF!+AB300+#REF!</f>
        <v>#REF!</v>
      </c>
      <c r="AC295" s="51"/>
      <c r="AD295" s="51" t="e">
        <f>AD296+#REF!+AD298+#REF!+AD300+#REF!</f>
        <v>#REF!</v>
      </c>
      <c r="AE295" s="51"/>
      <c r="AF295" s="51" t="e">
        <f>AF296+#REF!+AF298+#REF!+AF300+#REF!</f>
        <v>#REF!</v>
      </c>
      <c r="AG295" s="35">
        <v>7055.799999999999</v>
      </c>
      <c r="AH295" s="35">
        <v>598676.4000000001</v>
      </c>
      <c r="AI295" s="35">
        <v>6821.8</v>
      </c>
      <c r="AJ295" s="35">
        <v>435805.8</v>
      </c>
      <c r="AK295" s="35">
        <v>5819.1</v>
      </c>
      <c r="AL295" s="35">
        <v>434842.3</v>
      </c>
    </row>
    <row r="296" spans="1:38" s="1" customFormat="1" ht="38.25">
      <c r="A296" s="67"/>
      <c r="B296" s="74"/>
      <c r="C296" s="68" t="s">
        <v>151</v>
      </c>
      <c r="D296" s="68"/>
      <c r="E296" s="103" t="s">
        <v>5</v>
      </c>
      <c r="F296" s="31">
        <f aca="true" t="shared" si="136" ref="F296:AF296">F297</f>
        <v>286379.4</v>
      </c>
      <c r="G296" s="31">
        <f t="shared" si="136"/>
        <v>286379.4</v>
      </c>
      <c r="H296" s="31">
        <f t="shared" si="136"/>
        <v>286379.4</v>
      </c>
      <c r="I296" s="54">
        <f t="shared" si="136"/>
        <v>-49169.3</v>
      </c>
      <c r="J296" s="51">
        <f t="shared" si="136"/>
        <v>237210.10000000003</v>
      </c>
      <c r="K296" s="51">
        <f t="shared" si="136"/>
        <v>0</v>
      </c>
      <c r="L296" s="51">
        <f t="shared" si="136"/>
        <v>286379.4</v>
      </c>
      <c r="M296" s="51">
        <f t="shared" si="136"/>
        <v>0</v>
      </c>
      <c r="N296" s="51">
        <f t="shared" si="136"/>
        <v>286379.4</v>
      </c>
      <c r="O296" s="51">
        <f t="shared" si="136"/>
        <v>24970.7</v>
      </c>
      <c r="P296" s="51">
        <f t="shared" si="136"/>
        <v>262180.80000000005</v>
      </c>
      <c r="Q296" s="51">
        <f t="shared" si="136"/>
        <v>0</v>
      </c>
      <c r="R296" s="51">
        <f t="shared" si="136"/>
        <v>286379.4</v>
      </c>
      <c r="S296" s="51">
        <f t="shared" si="136"/>
        <v>0</v>
      </c>
      <c r="T296" s="51">
        <f t="shared" si="136"/>
        <v>286379.4</v>
      </c>
      <c r="U296" s="51">
        <f t="shared" si="136"/>
        <v>24198.6</v>
      </c>
      <c r="V296" s="51">
        <f t="shared" si="136"/>
        <v>286379.4</v>
      </c>
      <c r="W296" s="51">
        <f t="shared" si="136"/>
        <v>0</v>
      </c>
      <c r="X296" s="51">
        <f t="shared" si="136"/>
        <v>286379.4</v>
      </c>
      <c r="Y296" s="51">
        <f t="shared" si="136"/>
        <v>0</v>
      </c>
      <c r="Z296" s="51">
        <f t="shared" si="136"/>
        <v>286379.4</v>
      </c>
      <c r="AA296" s="51"/>
      <c r="AB296" s="51">
        <f t="shared" si="136"/>
        <v>286379.4</v>
      </c>
      <c r="AC296" s="51"/>
      <c r="AD296" s="51">
        <f t="shared" si="136"/>
        <v>286379.4</v>
      </c>
      <c r="AE296" s="51"/>
      <c r="AF296" s="51">
        <f t="shared" si="136"/>
        <v>286379.4</v>
      </c>
      <c r="AG296" s="35">
        <v>5937.2</v>
      </c>
      <c r="AH296" s="35">
        <v>292316.60000000003</v>
      </c>
      <c r="AI296" s="35">
        <v>4559.1</v>
      </c>
      <c r="AJ296" s="35">
        <v>290938.5</v>
      </c>
      <c r="AK296" s="35">
        <v>5819.1</v>
      </c>
      <c r="AL296" s="35">
        <v>292198.5</v>
      </c>
    </row>
    <row r="297" spans="1:38" s="5" customFormat="1" ht="49.5" customHeight="1">
      <c r="A297" s="67"/>
      <c r="B297" s="74"/>
      <c r="C297" s="68"/>
      <c r="D297" s="74" t="s">
        <v>58</v>
      </c>
      <c r="E297" s="76" t="s">
        <v>59</v>
      </c>
      <c r="F297" s="31">
        <v>286379.4</v>
      </c>
      <c r="G297" s="31">
        <v>286379.4</v>
      </c>
      <c r="H297" s="31">
        <v>286379.4</v>
      </c>
      <c r="I297" s="54">
        <f>-67038.1+17868.8</f>
        <v>-49169.3</v>
      </c>
      <c r="J297" s="51">
        <f>F297+I297</f>
        <v>237210.10000000003</v>
      </c>
      <c r="K297" s="51">
        <v>0</v>
      </c>
      <c r="L297" s="51">
        <f>G297+K297</f>
        <v>286379.4</v>
      </c>
      <c r="M297" s="51">
        <v>0</v>
      </c>
      <c r="N297" s="51">
        <f>H297+M297</f>
        <v>286379.4</v>
      </c>
      <c r="O297" s="54">
        <v>24970.7</v>
      </c>
      <c r="P297" s="51">
        <f>J297+O297</f>
        <v>262180.80000000005</v>
      </c>
      <c r="Q297" s="51">
        <v>0</v>
      </c>
      <c r="R297" s="51">
        <f>L297+Q297</f>
        <v>286379.4</v>
      </c>
      <c r="S297" s="51">
        <v>0</v>
      </c>
      <c r="T297" s="51">
        <f>N297+S297</f>
        <v>286379.4</v>
      </c>
      <c r="U297" s="54">
        <v>24198.6</v>
      </c>
      <c r="V297" s="51">
        <f>P297+U297</f>
        <v>286379.4</v>
      </c>
      <c r="W297" s="51">
        <v>0</v>
      </c>
      <c r="X297" s="51">
        <f>R297+W297</f>
        <v>286379.4</v>
      </c>
      <c r="Y297" s="51">
        <v>0</v>
      </c>
      <c r="Z297" s="51">
        <f>T297+Y297</f>
        <v>286379.4</v>
      </c>
      <c r="AA297" s="54"/>
      <c r="AB297" s="51">
        <f>V297+AA297</f>
        <v>286379.4</v>
      </c>
      <c r="AC297" s="51"/>
      <c r="AD297" s="51">
        <f>X297+AC297</f>
        <v>286379.4</v>
      </c>
      <c r="AE297" s="51"/>
      <c r="AF297" s="51">
        <f>Z297+AE297</f>
        <v>286379.4</v>
      </c>
      <c r="AG297" s="38">
        <v>5937.2</v>
      </c>
      <c r="AH297" s="35">
        <v>292316.60000000003</v>
      </c>
      <c r="AI297" s="35">
        <v>4559.1</v>
      </c>
      <c r="AJ297" s="35">
        <v>290938.5</v>
      </c>
      <c r="AK297" s="35">
        <v>5819.1</v>
      </c>
      <c r="AL297" s="35">
        <v>292198.5</v>
      </c>
    </row>
    <row r="298" spans="1:38" s="1" customFormat="1" ht="15">
      <c r="A298" s="67"/>
      <c r="B298" s="74"/>
      <c r="C298" s="74" t="s">
        <v>152</v>
      </c>
      <c r="D298" s="74"/>
      <c r="E298" s="76" t="s">
        <v>210</v>
      </c>
      <c r="F298" s="53">
        <f aca="true" t="shared" si="137" ref="F298:AF298">F299</f>
        <v>3229.9</v>
      </c>
      <c r="G298" s="53">
        <f t="shared" si="137"/>
        <v>0</v>
      </c>
      <c r="H298" s="53">
        <f t="shared" si="137"/>
        <v>0</v>
      </c>
      <c r="I298" s="54">
        <f t="shared" si="137"/>
        <v>7478</v>
      </c>
      <c r="J298" s="51">
        <f t="shared" si="137"/>
        <v>10707.9</v>
      </c>
      <c r="K298" s="51">
        <f t="shared" si="137"/>
        <v>0</v>
      </c>
      <c r="L298" s="51">
        <f t="shared" si="137"/>
        <v>0</v>
      </c>
      <c r="M298" s="51">
        <f t="shared" si="137"/>
        <v>0</v>
      </c>
      <c r="N298" s="51">
        <f t="shared" si="137"/>
        <v>0</v>
      </c>
      <c r="O298" s="54"/>
      <c r="P298" s="51">
        <f t="shared" si="137"/>
        <v>10707.9</v>
      </c>
      <c r="Q298" s="51"/>
      <c r="R298" s="51">
        <f t="shared" si="137"/>
        <v>0</v>
      </c>
      <c r="S298" s="51"/>
      <c r="T298" s="51">
        <f t="shared" si="137"/>
        <v>0</v>
      </c>
      <c r="U298" s="54"/>
      <c r="V298" s="51">
        <f t="shared" si="137"/>
        <v>10707.9</v>
      </c>
      <c r="W298" s="51"/>
      <c r="X298" s="51">
        <f t="shared" si="137"/>
        <v>0</v>
      </c>
      <c r="Y298" s="51"/>
      <c r="Z298" s="51">
        <f t="shared" si="137"/>
        <v>0</v>
      </c>
      <c r="AA298" s="54"/>
      <c r="AB298" s="51">
        <f t="shared" si="137"/>
        <v>10707.9</v>
      </c>
      <c r="AC298" s="51"/>
      <c r="AD298" s="51">
        <f t="shared" si="137"/>
        <v>0</v>
      </c>
      <c r="AE298" s="51"/>
      <c r="AF298" s="51">
        <f t="shared" si="137"/>
        <v>0</v>
      </c>
      <c r="AG298" s="35">
        <v>0</v>
      </c>
      <c r="AH298" s="35">
        <v>10707.9</v>
      </c>
      <c r="AI298" s="35">
        <v>2262.7</v>
      </c>
      <c r="AJ298" s="35">
        <v>2262.7</v>
      </c>
      <c r="AK298" s="35">
        <v>0</v>
      </c>
      <c r="AL298" s="35">
        <v>0</v>
      </c>
    </row>
    <row r="299" spans="1:38" s="1" customFormat="1" ht="38.25">
      <c r="A299" s="67"/>
      <c r="B299" s="74"/>
      <c r="C299" s="74"/>
      <c r="D299" s="77" t="s">
        <v>53</v>
      </c>
      <c r="E299" s="83" t="s">
        <v>171</v>
      </c>
      <c r="F299" s="53">
        <f>1329.9+1900</f>
        <v>3229.9</v>
      </c>
      <c r="G299" s="53">
        <v>0</v>
      </c>
      <c r="H299" s="53">
        <v>0</v>
      </c>
      <c r="I299" s="54">
        <f>566.6+99+588.9+200+6023.5</f>
        <v>7478</v>
      </c>
      <c r="J299" s="51">
        <f>F299+I299</f>
        <v>10707.9</v>
      </c>
      <c r="K299" s="51">
        <v>0</v>
      </c>
      <c r="L299" s="51">
        <f>G299+K299</f>
        <v>0</v>
      </c>
      <c r="M299" s="51">
        <v>0</v>
      </c>
      <c r="N299" s="51">
        <f>H299+M299</f>
        <v>0</v>
      </c>
      <c r="O299" s="54"/>
      <c r="P299" s="51">
        <f>J299+O299</f>
        <v>10707.9</v>
      </c>
      <c r="Q299" s="51"/>
      <c r="R299" s="51">
        <f>L299+Q299</f>
        <v>0</v>
      </c>
      <c r="S299" s="51"/>
      <c r="T299" s="51">
        <f>N299+S299</f>
        <v>0</v>
      </c>
      <c r="U299" s="54"/>
      <c r="V299" s="51">
        <f>P299+U299</f>
        <v>10707.9</v>
      </c>
      <c r="W299" s="51"/>
      <c r="X299" s="51">
        <f>R299+W299</f>
        <v>0</v>
      </c>
      <c r="Y299" s="51"/>
      <c r="Z299" s="51">
        <f>T299+Y299</f>
        <v>0</v>
      </c>
      <c r="AA299" s="54"/>
      <c r="AB299" s="51">
        <f>V299+AA299</f>
        <v>10707.9</v>
      </c>
      <c r="AC299" s="51"/>
      <c r="AD299" s="51">
        <f>X299+AC299</f>
        <v>0</v>
      </c>
      <c r="AE299" s="51"/>
      <c r="AF299" s="51">
        <f>Z299+AE299</f>
        <v>0</v>
      </c>
      <c r="AG299" s="38">
        <v>0</v>
      </c>
      <c r="AH299" s="35">
        <v>10707.9</v>
      </c>
      <c r="AI299" s="35">
        <v>2262.7</v>
      </c>
      <c r="AJ299" s="35">
        <v>2262.7</v>
      </c>
      <c r="AK299" s="35">
        <v>0</v>
      </c>
      <c r="AL299" s="35">
        <v>0</v>
      </c>
    </row>
    <row r="300" spans="1:38" s="1" customFormat="1" ht="15">
      <c r="A300" s="67"/>
      <c r="B300" s="74"/>
      <c r="C300" s="74" t="s">
        <v>153</v>
      </c>
      <c r="D300" s="74"/>
      <c r="E300" s="76" t="s">
        <v>211</v>
      </c>
      <c r="F300" s="53">
        <f aca="true" t="shared" si="138" ref="F300:AF300">F301</f>
        <v>5027.9</v>
      </c>
      <c r="G300" s="53">
        <f t="shared" si="138"/>
        <v>4113.3</v>
      </c>
      <c r="H300" s="53">
        <f t="shared" si="138"/>
        <v>4113.3</v>
      </c>
      <c r="I300" s="51">
        <f t="shared" si="138"/>
        <v>2202.7000000000003</v>
      </c>
      <c r="J300" s="51">
        <f t="shared" si="138"/>
        <v>7230.6</v>
      </c>
      <c r="K300" s="51">
        <f t="shared" si="138"/>
        <v>0</v>
      </c>
      <c r="L300" s="51">
        <f t="shared" si="138"/>
        <v>4113.3</v>
      </c>
      <c r="M300" s="51">
        <f t="shared" si="138"/>
        <v>0</v>
      </c>
      <c r="N300" s="51">
        <f t="shared" si="138"/>
        <v>4113.3</v>
      </c>
      <c r="O300" s="51"/>
      <c r="P300" s="51">
        <f t="shared" si="138"/>
        <v>7230.6</v>
      </c>
      <c r="Q300" s="51"/>
      <c r="R300" s="51">
        <f t="shared" si="138"/>
        <v>4113.3</v>
      </c>
      <c r="S300" s="51"/>
      <c r="T300" s="51">
        <f t="shared" si="138"/>
        <v>4113.3</v>
      </c>
      <c r="U300" s="51"/>
      <c r="V300" s="51">
        <f t="shared" si="138"/>
        <v>7230.6</v>
      </c>
      <c r="W300" s="51"/>
      <c r="X300" s="51">
        <f t="shared" si="138"/>
        <v>4113.3</v>
      </c>
      <c r="Y300" s="51"/>
      <c r="Z300" s="51">
        <f t="shared" si="138"/>
        <v>4113.3</v>
      </c>
      <c r="AA300" s="51"/>
      <c r="AB300" s="51">
        <f t="shared" si="138"/>
        <v>7230.6</v>
      </c>
      <c r="AC300" s="51"/>
      <c r="AD300" s="51">
        <f t="shared" si="138"/>
        <v>4113.3</v>
      </c>
      <c r="AE300" s="51"/>
      <c r="AF300" s="51">
        <f t="shared" si="138"/>
        <v>4113.3</v>
      </c>
      <c r="AG300" s="35">
        <v>1118.6</v>
      </c>
      <c r="AH300" s="35">
        <v>8349.2</v>
      </c>
      <c r="AI300" s="35">
        <v>0</v>
      </c>
      <c r="AJ300" s="35">
        <v>4113.3</v>
      </c>
      <c r="AK300" s="35">
        <v>0</v>
      </c>
      <c r="AL300" s="35">
        <v>4113.3</v>
      </c>
    </row>
    <row r="301" spans="1:38" s="1" customFormat="1" ht="38.25">
      <c r="A301" s="67"/>
      <c r="B301" s="74"/>
      <c r="C301" s="74"/>
      <c r="D301" s="77" t="s">
        <v>53</v>
      </c>
      <c r="E301" s="83" t="s">
        <v>171</v>
      </c>
      <c r="F301" s="53">
        <f>6927.9-1900</f>
        <v>5027.9</v>
      </c>
      <c r="G301" s="53">
        <v>4113.3</v>
      </c>
      <c r="H301" s="53">
        <v>4113.3</v>
      </c>
      <c r="I301" s="51">
        <f>1790.9+411.8</f>
        <v>2202.7000000000003</v>
      </c>
      <c r="J301" s="51">
        <f>F301+I301</f>
        <v>7230.6</v>
      </c>
      <c r="K301" s="51">
        <v>0</v>
      </c>
      <c r="L301" s="51">
        <f>G301+K301</f>
        <v>4113.3</v>
      </c>
      <c r="M301" s="51">
        <v>0</v>
      </c>
      <c r="N301" s="51">
        <f>H301+M301</f>
        <v>4113.3</v>
      </c>
      <c r="O301" s="51"/>
      <c r="P301" s="51">
        <f>J301+O301</f>
        <v>7230.6</v>
      </c>
      <c r="Q301" s="51"/>
      <c r="R301" s="51">
        <f>L301+Q301</f>
        <v>4113.3</v>
      </c>
      <c r="S301" s="51"/>
      <c r="T301" s="51">
        <f>N301+S301</f>
        <v>4113.3</v>
      </c>
      <c r="U301" s="51"/>
      <c r="V301" s="51">
        <f>P301+U301</f>
        <v>7230.6</v>
      </c>
      <c r="W301" s="51"/>
      <c r="X301" s="51">
        <f>R301+W301</f>
        <v>4113.3</v>
      </c>
      <c r="Y301" s="51"/>
      <c r="Z301" s="51">
        <f>T301+Y301</f>
        <v>4113.3</v>
      </c>
      <c r="AA301" s="51"/>
      <c r="AB301" s="51">
        <f>V301+AA301</f>
        <v>7230.6</v>
      </c>
      <c r="AC301" s="51"/>
      <c r="AD301" s="51">
        <f>X301+AC301</f>
        <v>4113.3</v>
      </c>
      <c r="AE301" s="51"/>
      <c r="AF301" s="51">
        <f>Z301+AE301</f>
        <v>4113.3</v>
      </c>
      <c r="AG301" s="35">
        <v>1118.6</v>
      </c>
      <c r="AH301" s="35">
        <v>8349.2</v>
      </c>
      <c r="AI301" s="35">
        <v>0</v>
      </c>
      <c r="AJ301" s="35">
        <v>4113.3</v>
      </c>
      <c r="AK301" s="35">
        <v>0</v>
      </c>
      <c r="AL301" s="35">
        <v>4113.3</v>
      </c>
    </row>
    <row r="302" spans="1:38" s="1" customFormat="1" ht="15">
      <c r="A302" s="67"/>
      <c r="B302" s="81" t="s">
        <v>115</v>
      </c>
      <c r="C302" s="68"/>
      <c r="D302" s="82"/>
      <c r="E302" s="89" t="s">
        <v>116</v>
      </c>
      <c r="F302" s="31" t="e">
        <f>F303+F312+#REF!</f>
        <v>#REF!</v>
      </c>
      <c r="G302" s="31" t="e">
        <f>G303+G312+#REF!</f>
        <v>#REF!</v>
      </c>
      <c r="H302" s="31" t="e">
        <f>H303+H312+#REF!</f>
        <v>#REF!</v>
      </c>
      <c r="I302" s="51" t="e">
        <f>I303+I312+#REF!</f>
        <v>#REF!</v>
      </c>
      <c r="J302" s="51" t="e">
        <f>J303+J312+#REF!</f>
        <v>#REF!</v>
      </c>
      <c r="K302" s="54" t="e">
        <f>K303+K312+#REF!</f>
        <v>#REF!</v>
      </c>
      <c r="L302" s="51" t="e">
        <f>L303+L312+#REF!</f>
        <v>#REF!</v>
      </c>
      <c r="M302" s="54" t="e">
        <f>M303+M312+#REF!</f>
        <v>#REF!</v>
      </c>
      <c r="N302" s="51" t="e">
        <f>N303+N312+#REF!</f>
        <v>#REF!</v>
      </c>
      <c r="O302" s="51" t="e">
        <f>O303+O312+#REF!</f>
        <v>#REF!</v>
      </c>
      <c r="P302" s="51" t="e">
        <f>P303+P312+#REF!</f>
        <v>#REF!</v>
      </c>
      <c r="Q302" s="51" t="e">
        <f>Q303+Q312+#REF!</f>
        <v>#REF!</v>
      </c>
      <c r="R302" s="51" t="e">
        <f>R303+R312+#REF!</f>
        <v>#REF!</v>
      </c>
      <c r="S302" s="51" t="e">
        <f>S303+S312+#REF!</f>
        <v>#REF!</v>
      </c>
      <c r="T302" s="51" t="e">
        <f>T303+T312+#REF!</f>
        <v>#REF!</v>
      </c>
      <c r="U302" s="93" t="e">
        <f>U303+U312+#REF!</f>
        <v>#REF!</v>
      </c>
      <c r="V302" s="51" t="e">
        <f>V303+V312+#REF!</f>
        <v>#REF!</v>
      </c>
      <c r="W302" s="51" t="e">
        <f>W303+W312+#REF!</f>
        <v>#REF!</v>
      </c>
      <c r="X302" s="51" t="e">
        <f>X303+X312+#REF!</f>
        <v>#REF!</v>
      </c>
      <c r="Y302" s="93" t="e">
        <f>Y303+Y312+#REF!</f>
        <v>#REF!</v>
      </c>
      <c r="Z302" s="51" t="e">
        <f>Z303+Z312+#REF!</f>
        <v>#REF!</v>
      </c>
      <c r="AA302" s="93"/>
      <c r="AB302" s="51" t="e">
        <f>AB303+AB312+#REF!</f>
        <v>#REF!</v>
      </c>
      <c r="AC302" s="51"/>
      <c r="AD302" s="51" t="e">
        <f>AD303+AD312+#REF!</f>
        <v>#REF!</v>
      </c>
      <c r="AE302" s="93"/>
      <c r="AF302" s="51" t="e">
        <f>AF303+AF312+#REF!</f>
        <v>#REF!</v>
      </c>
      <c r="AG302" s="35">
        <v>6758.400000000001</v>
      </c>
      <c r="AH302" s="35">
        <v>201279.30000000002</v>
      </c>
      <c r="AI302" s="35">
        <v>8735.4</v>
      </c>
      <c r="AJ302" s="35">
        <v>110652.7</v>
      </c>
      <c r="AK302" s="35">
        <v>0</v>
      </c>
      <c r="AL302" s="35">
        <v>72552.8</v>
      </c>
    </row>
    <row r="303" spans="1:38" s="1" customFormat="1" ht="13.5" customHeight="1">
      <c r="A303" s="67"/>
      <c r="B303" s="90" t="s">
        <v>235</v>
      </c>
      <c r="C303" s="74"/>
      <c r="D303" s="90"/>
      <c r="E303" s="92" t="s">
        <v>236</v>
      </c>
      <c r="F303" s="53" t="e">
        <f>F304+#REF!</f>
        <v>#REF!</v>
      </c>
      <c r="G303" s="53" t="e">
        <f>G304+#REF!</f>
        <v>#REF!</v>
      </c>
      <c r="H303" s="53" t="e">
        <f>H304+#REF!</f>
        <v>#REF!</v>
      </c>
      <c r="I303" s="51" t="e">
        <f>I304+#REF!</f>
        <v>#REF!</v>
      </c>
      <c r="J303" s="51" t="e">
        <f>J304+#REF!</f>
        <v>#REF!</v>
      </c>
      <c r="K303" s="54" t="e">
        <f>K304+#REF!</f>
        <v>#REF!</v>
      </c>
      <c r="L303" s="51" t="e">
        <f>L304+#REF!</f>
        <v>#REF!</v>
      </c>
      <c r="M303" s="54" t="e">
        <f>M304+#REF!</f>
        <v>#REF!</v>
      </c>
      <c r="N303" s="51" t="e">
        <f>N304+#REF!</f>
        <v>#REF!</v>
      </c>
      <c r="O303" s="51" t="e">
        <f>O304+#REF!</f>
        <v>#REF!</v>
      </c>
      <c r="P303" s="51" t="e">
        <f>P304+#REF!</f>
        <v>#REF!</v>
      </c>
      <c r="Q303" s="51" t="e">
        <f>Q304+#REF!</f>
        <v>#REF!</v>
      </c>
      <c r="R303" s="51" t="e">
        <f>R304+#REF!</f>
        <v>#REF!</v>
      </c>
      <c r="S303" s="51" t="e">
        <f>S304+#REF!</f>
        <v>#REF!</v>
      </c>
      <c r="T303" s="51" t="e">
        <f>T304+#REF!</f>
        <v>#REF!</v>
      </c>
      <c r="U303" s="93" t="e">
        <f>U304+#REF!</f>
        <v>#REF!</v>
      </c>
      <c r="V303" s="51" t="e">
        <f>V304+#REF!</f>
        <v>#REF!</v>
      </c>
      <c r="W303" s="51" t="e">
        <f>W304+#REF!</f>
        <v>#REF!</v>
      </c>
      <c r="X303" s="51" t="e">
        <f>X304+#REF!</f>
        <v>#REF!</v>
      </c>
      <c r="Y303" s="93" t="e">
        <f>Y304+#REF!</f>
        <v>#REF!</v>
      </c>
      <c r="Z303" s="51" t="e">
        <f>Z304+#REF!</f>
        <v>#REF!</v>
      </c>
      <c r="AA303" s="93"/>
      <c r="AB303" s="51" t="e">
        <f>AB304+#REF!</f>
        <v>#REF!</v>
      </c>
      <c r="AC303" s="51"/>
      <c r="AD303" s="51" t="e">
        <f>AD304+#REF!</f>
        <v>#REF!</v>
      </c>
      <c r="AE303" s="93"/>
      <c r="AF303" s="51" t="e">
        <f>AF304+#REF!</f>
        <v>#REF!</v>
      </c>
      <c r="AG303" s="35">
        <v>6243.1</v>
      </c>
      <c r="AH303" s="35">
        <v>160490.50000000003</v>
      </c>
      <c r="AI303" s="35">
        <v>8735.4</v>
      </c>
      <c r="AJ303" s="35">
        <v>78595.4</v>
      </c>
      <c r="AK303" s="35">
        <v>0</v>
      </c>
      <c r="AL303" s="35">
        <v>40495.5</v>
      </c>
    </row>
    <row r="304" spans="1:38" s="1" customFormat="1" ht="25.5">
      <c r="A304" s="67"/>
      <c r="B304" s="90"/>
      <c r="C304" s="68" t="s">
        <v>202</v>
      </c>
      <c r="D304" s="77"/>
      <c r="E304" s="111" t="s">
        <v>279</v>
      </c>
      <c r="F304" s="53" t="e">
        <f>F305+#REF!</f>
        <v>#REF!</v>
      </c>
      <c r="G304" s="53" t="e">
        <f>G305+#REF!</f>
        <v>#REF!</v>
      </c>
      <c r="H304" s="53" t="e">
        <f>H305+#REF!</f>
        <v>#REF!</v>
      </c>
      <c r="I304" s="51" t="e">
        <f>I305+#REF!</f>
        <v>#REF!</v>
      </c>
      <c r="J304" s="51" t="e">
        <f>J305+#REF!</f>
        <v>#REF!</v>
      </c>
      <c r="K304" s="54" t="e">
        <f>K305+#REF!</f>
        <v>#REF!</v>
      </c>
      <c r="L304" s="51" t="e">
        <f>L305+#REF!</f>
        <v>#REF!</v>
      </c>
      <c r="M304" s="54" t="e">
        <f>M305+#REF!</f>
        <v>#REF!</v>
      </c>
      <c r="N304" s="51" t="e">
        <f>N305+#REF!</f>
        <v>#REF!</v>
      </c>
      <c r="O304" s="51" t="e">
        <f>O305+#REF!</f>
        <v>#REF!</v>
      </c>
      <c r="P304" s="51" t="e">
        <f>P305+#REF!</f>
        <v>#REF!</v>
      </c>
      <c r="Q304" s="51" t="e">
        <f>Q305+#REF!</f>
        <v>#REF!</v>
      </c>
      <c r="R304" s="51" t="e">
        <f>R305+#REF!</f>
        <v>#REF!</v>
      </c>
      <c r="S304" s="51" t="e">
        <f>S305+#REF!</f>
        <v>#REF!</v>
      </c>
      <c r="T304" s="51" t="e">
        <f>T305+#REF!</f>
        <v>#REF!</v>
      </c>
      <c r="U304" s="93" t="e">
        <f>U305+#REF!</f>
        <v>#REF!</v>
      </c>
      <c r="V304" s="51" t="e">
        <f>V305+#REF!</f>
        <v>#REF!</v>
      </c>
      <c r="W304" s="51" t="e">
        <f>W305+#REF!</f>
        <v>#REF!</v>
      </c>
      <c r="X304" s="51" t="e">
        <f>X305+#REF!</f>
        <v>#REF!</v>
      </c>
      <c r="Y304" s="93" t="e">
        <f>Y305+#REF!</f>
        <v>#REF!</v>
      </c>
      <c r="Z304" s="51" t="e">
        <f>Z305+#REF!</f>
        <v>#REF!</v>
      </c>
      <c r="AA304" s="93"/>
      <c r="AB304" s="51" t="e">
        <f>AB305+#REF!</f>
        <v>#REF!</v>
      </c>
      <c r="AC304" s="51"/>
      <c r="AD304" s="51" t="e">
        <f>AD305+#REF!</f>
        <v>#REF!</v>
      </c>
      <c r="AE304" s="93"/>
      <c r="AF304" s="51" t="e">
        <f>AF305+#REF!</f>
        <v>#REF!</v>
      </c>
      <c r="AG304" s="35">
        <v>6243.1</v>
      </c>
      <c r="AH304" s="35">
        <v>151607.90000000002</v>
      </c>
      <c r="AI304" s="35">
        <v>8735.4</v>
      </c>
      <c r="AJ304" s="35">
        <v>71881.9</v>
      </c>
      <c r="AK304" s="35">
        <v>0</v>
      </c>
      <c r="AL304" s="35">
        <v>33782</v>
      </c>
    </row>
    <row r="305" spans="1:38" s="1" customFormat="1" ht="25.5">
      <c r="A305" s="67"/>
      <c r="B305" s="90"/>
      <c r="C305" s="74" t="s">
        <v>203</v>
      </c>
      <c r="D305" s="90"/>
      <c r="E305" s="92" t="s">
        <v>237</v>
      </c>
      <c r="F305" s="31" t="e">
        <f>F306+#REF!</f>
        <v>#REF!</v>
      </c>
      <c r="G305" s="31" t="e">
        <f>G306+#REF!</f>
        <v>#REF!</v>
      </c>
      <c r="H305" s="31" t="e">
        <f>H306+#REF!</f>
        <v>#REF!</v>
      </c>
      <c r="I305" s="51" t="e">
        <f>I306+#REF!</f>
        <v>#REF!</v>
      </c>
      <c r="J305" s="51" t="e">
        <f>J306+#REF!</f>
        <v>#REF!</v>
      </c>
      <c r="K305" s="54" t="e">
        <f>K306+#REF!</f>
        <v>#REF!</v>
      </c>
      <c r="L305" s="51" t="e">
        <f>L306+#REF!</f>
        <v>#REF!</v>
      </c>
      <c r="M305" s="54" t="e">
        <f>M306+#REF!</f>
        <v>#REF!</v>
      </c>
      <c r="N305" s="51" t="e">
        <f>N306+#REF!</f>
        <v>#REF!</v>
      </c>
      <c r="O305" s="51" t="e">
        <f>O306+#REF!</f>
        <v>#REF!</v>
      </c>
      <c r="P305" s="51" t="e">
        <f>P306+#REF!</f>
        <v>#REF!</v>
      </c>
      <c r="Q305" s="51" t="e">
        <f>Q306+#REF!</f>
        <v>#REF!</v>
      </c>
      <c r="R305" s="51" t="e">
        <f>R306+#REF!</f>
        <v>#REF!</v>
      </c>
      <c r="S305" s="51" t="e">
        <f>S306+#REF!</f>
        <v>#REF!</v>
      </c>
      <c r="T305" s="51" t="e">
        <f>T306+#REF!</f>
        <v>#REF!</v>
      </c>
      <c r="U305" s="93" t="e">
        <f>U306+#REF!</f>
        <v>#REF!</v>
      </c>
      <c r="V305" s="51" t="e">
        <f>V306+#REF!</f>
        <v>#REF!</v>
      </c>
      <c r="W305" s="51" t="e">
        <f>W306+#REF!</f>
        <v>#REF!</v>
      </c>
      <c r="X305" s="51" t="e">
        <f>X306+#REF!</f>
        <v>#REF!</v>
      </c>
      <c r="Y305" s="93" t="e">
        <f>Y306+#REF!</f>
        <v>#REF!</v>
      </c>
      <c r="Z305" s="51" t="e">
        <f>Z306+#REF!</f>
        <v>#REF!</v>
      </c>
      <c r="AA305" s="93"/>
      <c r="AB305" s="51" t="e">
        <f>AB306+#REF!</f>
        <v>#REF!</v>
      </c>
      <c r="AC305" s="51"/>
      <c r="AD305" s="51" t="e">
        <f>AD306+#REF!</f>
        <v>#REF!</v>
      </c>
      <c r="AE305" s="93"/>
      <c r="AF305" s="51" t="e">
        <f>AF306+#REF!</f>
        <v>#REF!</v>
      </c>
      <c r="AG305" s="35">
        <v>6243.1</v>
      </c>
      <c r="AH305" s="35">
        <v>148339.2</v>
      </c>
      <c r="AI305" s="35">
        <v>8735.4</v>
      </c>
      <c r="AJ305" s="35">
        <v>68613.2</v>
      </c>
      <c r="AK305" s="35">
        <v>0</v>
      </c>
      <c r="AL305" s="35">
        <v>30513.300000000003</v>
      </c>
    </row>
    <row r="306" spans="1:38" s="1" customFormat="1" ht="51">
      <c r="A306" s="67"/>
      <c r="B306" s="90"/>
      <c r="C306" s="74" t="s">
        <v>204</v>
      </c>
      <c r="D306" s="90"/>
      <c r="E306" s="92" t="s">
        <v>205</v>
      </c>
      <c r="F306" s="31" t="e">
        <f>#REF!+F307+F310+#REF!+#REF!+#REF!</f>
        <v>#REF!</v>
      </c>
      <c r="G306" s="31" t="e">
        <f>#REF!+G307+G310+#REF!+#REF!+#REF!</f>
        <v>#REF!</v>
      </c>
      <c r="H306" s="31" t="e">
        <f>#REF!+H307+H310+#REF!+#REF!+#REF!</f>
        <v>#REF!</v>
      </c>
      <c r="I306" s="51" t="e">
        <f>#REF!+I307+I310+#REF!+#REF!+#REF!+#REF!</f>
        <v>#REF!</v>
      </c>
      <c r="J306" s="51" t="e">
        <f>#REF!+J307+J310+#REF!+#REF!+#REF!+#REF!</f>
        <v>#REF!</v>
      </c>
      <c r="K306" s="54" t="e">
        <f>#REF!+K307+K310+#REF!+#REF!+#REF!+#REF!</f>
        <v>#REF!</v>
      </c>
      <c r="L306" s="51" t="e">
        <f>#REF!+L307+L310+#REF!+#REF!+#REF!+#REF!</f>
        <v>#REF!</v>
      </c>
      <c r="M306" s="54" t="e">
        <f>#REF!+M307+M310+#REF!+#REF!+#REF!+#REF!</f>
        <v>#REF!</v>
      </c>
      <c r="N306" s="51" t="e">
        <f>#REF!+N307+N310+#REF!+#REF!+#REF!+#REF!</f>
        <v>#REF!</v>
      </c>
      <c r="O306" s="51" t="e">
        <f>#REF!+O307+O310+#REF!+#REF!+#REF!+#REF!</f>
        <v>#REF!</v>
      </c>
      <c r="P306" s="51" t="e">
        <f>#REF!+P307+P310+#REF!+#REF!+#REF!+#REF!</f>
        <v>#REF!</v>
      </c>
      <c r="Q306" s="51" t="e">
        <f>#REF!+Q307+Q310+#REF!+#REF!+#REF!+#REF!</f>
        <v>#REF!</v>
      </c>
      <c r="R306" s="51" t="e">
        <f>#REF!+R307+R310+#REF!+#REF!+#REF!+#REF!</f>
        <v>#REF!</v>
      </c>
      <c r="S306" s="51" t="e">
        <f>#REF!+S307+S310+#REF!+#REF!+#REF!+#REF!</f>
        <v>#REF!</v>
      </c>
      <c r="T306" s="51" t="e">
        <f>#REF!+T307+T310+#REF!+#REF!+#REF!+#REF!</f>
        <v>#REF!</v>
      </c>
      <c r="U306" s="93" t="e">
        <f>#REF!+U307+U310+#REF!+#REF!+#REF!+#REF!</f>
        <v>#REF!</v>
      </c>
      <c r="V306" s="51" t="e">
        <f>#REF!+V307+V310+#REF!+#REF!+#REF!+#REF!</f>
        <v>#REF!</v>
      </c>
      <c r="W306" s="51" t="e">
        <f>#REF!+W307+W310+#REF!+#REF!+#REF!+#REF!</f>
        <v>#REF!</v>
      </c>
      <c r="X306" s="51" t="e">
        <f>#REF!+X307+X310+#REF!+#REF!+#REF!+#REF!</f>
        <v>#REF!</v>
      </c>
      <c r="Y306" s="93" t="e">
        <f>#REF!+Y307+Y310+#REF!+#REF!+#REF!+#REF!</f>
        <v>#REF!</v>
      </c>
      <c r="Z306" s="51" t="e">
        <f>#REF!+Z307+Z310+#REF!+#REF!+#REF!+#REF!</f>
        <v>#REF!</v>
      </c>
      <c r="AA306" s="93"/>
      <c r="AB306" s="51" t="e">
        <f>#REF!+AB307+AB310+#REF!+#REF!+#REF!+#REF!</f>
        <v>#REF!</v>
      </c>
      <c r="AC306" s="51"/>
      <c r="AD306" s="51" t="e">
        <f>#REF!+AD307+AD310+#REF!+#REF!+#REF!+#REF!</f>
        <v>#REF!</v>
      </c>
      <c r="AE306" s="93"/>
      <c r="AF306" s="35" t="e">
        <f>#REF!+AF307+AF310+#REF!+#REF!+#REF!+#REF!</f>
        <v>#REF!</v>
      </c>
      <c r="AG306" s="35">
        <v>6243.1</v>
      </c>
      <c r="AH306" s="35">
        <v>148339.2</v>
      </c>
      <c r="AI306" s="35">
        <v>8735.4</v>
      </c>
      <c r="AJ306" s="35">
        <v>68613.2</v>
      </c>
      <c r="AK306" s="35">
        <v>0</v>
      </c>
      <c r="AL306" s="35">
        <v>30513.300000000003</v>
      </c>
    </row>
    <row r="307" spans="1:38" s="1" customFormat="1" ht="15">
      <c r="A307" s="67"/>
      <c r="B307" s="90"/>
      <c r="C307" s="74" t="s">
        <v>149</v>
      </c>
      <c r="D307" s="77"/>
      <c r="E307" s="111" t="s">
        <v>206</v>
      </c>
      <c r="F307" s="31">
        <f>SUM(F308:F309)</f>
        <v>18204.4</v>
      </c>
      <c r="G307" s="31">
        <f aca="true" t="shared" si="139" ref="G307:N307">SUM(G308:G309)</f>
        <v>11165.9</v>
      </c>
      <c r="H307" s="31">
        <f t="shared" si="139"/>
        <v>13106.9</v>
      </c>
      <c r="I307" s="54">
        <f t="shared" si="139"/>
        <v>3260</v>
      </c>
      <c r="J307" s="51">
        <f t="shared" si="139"/>
        <v>21464.4</v>
      </c>
      <c r="K307" s="54">
        <f t="shared" si="139"/>
        <v>0</v>
      </c>
      <c r="L307" s="51">
        <f t="shared" si="139"/>
        <v>11165.9</v>
      </c>
      <c r="M307" s="54">
        <f t="shared" si="139"/>
        <v>0</v>
      </c>
      <c r="N307" s="51">
        <f t="shared" si="139"/>
        <v>13106.9</v>
      </c>
      <c r="O307" s="54"/>
      <c r="P307" s="51">
        <f>SUM(P308:P309)</f>
        <v>21464.4</v>
      </c>
      <c r="Q307" s="54"/>
      <c r="R307" s="51">
        <f>SUM(R308:R309)</f>
        <v>11165.9</v>
      </c>
      <c r="S307" s="54"/>
      <c r="T307" s="51">
        <f aca="true" t="shared" si="140" ref="T307:Z307">SUM(T308:T309)</f>
        <v>13106.9</v>
      </c>
      <c r="U307" s="51">
        <f t="shared" si="140"/>
        <v>600</v>
      </c>
      <c r="V307" s="51">
        <f t="shared" si="140"/>
        <v>22064.4</v>
      </c>
      <c r="W307" s="51">
        <f t="shared" si="140"/>
        <v>0</v>
      </c>
      <c r="X307" s="51">
        <f t="shared" si="140"/>
        <v>11165.9</v>
      </c>
      <c r="Y307" s="51">
        <f t="shared" si="140"/>
        <v>0</v>
      </c>
      <c r="Z307" s="51">
        <f t="shared" si="140"/>
        <v>13106.9</v>
      </c>
      <c r="AA307" s="51"/>
      <c r="AB307" s="51">
        <f>SUM(AB308:AB309)</f>
        <v>22064.4</v>
      </c>
      <c r="AC307" s="51"/>
      <c r="AD307" s="51">
        <f>SUM(AD308:AD309)</f>
        <v>11165.9</v>
      </c>
      <c r="AE307" s="51"/>
      <c r="AF307" s="51">
        <f>SUM(AF308:AF309)</f>
        <v>13106.9</v>
      </c>
      <c r="AG307" s="35">
        <v>6243.1</v>
      </c>
      <c r="AH307" s="35">
        <v>28307.5</v>
      </c>
      <c r="AI307" s="35">
        <v>8311</v>
      </c>
      <c r="AJ307" s="35">
        <v>19476.9</v>
      </c>
      <c r="AK307" s="35">
        <v>0</v>
      </c>
      <c r="AL307" s="35">
        <v>13106.9</v>
      </c>
    </row>
    <row r="308" spans="1:38" s="1" customFormat="1" ht="38.25">
      <c r="A308" s="67"/>
      <c r="B308" s="90"/>
      <c r="C308" s="74"/>
      <c r="D308" s="77" t="s">
        <v>53</v>
      </c>
      <c r="E308" s="111" t="s">
        <v>171</v>
      </c>
      <c r="F308" s="31">
        <f>1848.4+428.6</f>
        <v>2277</v>
      </c>
      <c r="G308" s="31">
        <v>0</v>
      </c>
      <c r="H308" s="31">
        <v>0</v>
      </c>
      <c r="I308" s="54">
        <f>2948.8+311.2</f>
        <v>3260</v>
      </c>
      <c r="J308" s="51">
        <f>F308+I308</f>
        <v>5537</v>
      </c>
      <c r="K308" s="51">
        <v>0</v>
      </c>
      <c r="L308" s="51">
        <f>G308+K308</f>
        <v>0</v>
      </c>
      <c r="M308" s="51">
        <v>0</v>
      </c>
      <c r="N308" s="51">
        <f>H308+M308</f>
        <v>0</v>
      </c>
      <c r="O308" s="54"/>
      <c r="P308" s="51">
        <f>J308+O308</f>
        <v>5537</v>
      </c>
      <c r="Q308" s="51"/>
      <c r="R308" s="51">
        <f>L308+Q308</f>
        <v>0</v>
      </c>
      <c r="S308" s="51"/>
      <c r="T308" s="51">
        <f>N308+S308</f>
        <v>0</v>
      </c>
      <c r="U308" s="54">
        <v>600</v>
      </c>
      <c r="V308" s="51">
        <f>P308+U308</f>
        <v>6137</v>
      </c>
      <c r="W308" s="51">
        <v>0</v>
      </c>
      <c r="X308" s="51">
        <f>R308+W308</f>
        <v>0</v>
      </c>
      <c r="Y308" s="51">
        <v>0</v>
      </c>
      <c r="Z308" s="51">
        <f>T308+Y308</f>
        <v>0</v>
      </c>
      <c r="AA308" s="54"/>
      <c r="AB308" s="51">
        <f>V308+AA308</f>
        <v>6137</v>
      </c>
      <c r="AC308" s="51"/>
      <c r="AD308" s="51">
        <f>X308+AC308</f>
        <v>0</v>
      </c>
      <c r="AE308" s="51"/>
      <c r="AF308" s="51">
        <f>Z308+AE308</f>
        <v>0</v>
      </c>
      <c r="AG308" s="38">
        <v>4718.6</v>
      </c>
      <c r="AH308" s="35">
        <v>10855.6</v>
      </c>
      <c r="AI308" s="35">
        <v>8311</v>
      </c>
      <c r="AJ308" s="35">
        <v>8311</v>
      </c>
      <c r="AK308" s="35">
        <v>0</v>
      </c>
      <c r="AL308" s="35">
        <v>0</v>
      </c>
    </row>
    <row r="309" spans="1:38" s="1" customFormat="1" ht="12.75" customHeight="1">
      <c r="A309" s="67"/>
      <c r="B309" s="90"/>
      <c r="C309" s="74"/>
      <c r="D309" s="77" t="s">
        <v>54</v>
      </c>
      <c r="E309" s="111" t="s">
        <v>55</v>
      </c>
      <c r="F309" s="31">
        <v>15927.4</v>
      </c>
      <c r="G309" s="31">
        <v>11165.9</v>
      </c>
      <c r="H309" s="31">
        <v>13106.9</v>
      </c>
      <c r="I309" s="54"/>
      <c r="J309" s="51">
        <f>F309+I309</f>
        <v>15927.4</v>
      </c>
      <c r="K309" s="51"/>
      <c r="L309" s="51">
        <f>G309+K309</f>
        <v>11165.9</v>
      </c>
      <c r="M309" s="51"/>
      <c r="N309" s="51">
        <f>H309+M309</f>
        <v>13106.9</v>
      </c>
      <c r="O309" s="54"/>
      <c r="P309" s="51">
        <f>J309+O309</f>
        <v>15927.4</v>
      </c>
      <c r="Q309" s="51"/>
      <c r="R309" s="51">
        <f>L309+Q309</f>
        <v>11165.9</v>
      </c>
      <c r="S309" s="51"/>
      <c r="T309" s="51">
        <f>N309+S309</f>
        <v>13106.9</v>
      </c>
      <c r="U309" s="54"/>
      <c r="V309" s="51">
        <f>P309+U309</f>
        <v>15927.4</v>
      </c>
      <c r="W309" s="51"/>
      <c r="X309" s="51">
        <f>R309+W309</f>
        <v>11165.9</v>
      </c>
      <c r="Y309" s="51"/>
      <c r="Z309" s="51">
        <f>T309+Y309</f>
        <v>13106.9</v>
      </c>
      <c r="AA309" s="54"/>
      <c r="AB309" s="51">
        <f>V309+AA309</f>
        <v>15927.4</v>
      </c>
      <c r="AC309" s="51"/>
      <c r="AD309" s="51">
        <f>X309+AC309</f>
        <v>11165.9</v>
      </c>
      <c r="AE309" s="51"/>
      <c r="AF309" s="51">
        <f>Z309+AE309</f>
        <v>13106.9</v>
      </c>
      <c r="AG309" s="38">
        <v>1524.5</v>
      </c>
      <c r="AH309" s="35">
        <v>17451.9</v>
      </c>
      <c r="AI309" s="35">
        <v>0</v>
      </c>
      <c r="AJ309" s="35">
        <v>11165.9</v>
      </c>
      <c r="AK309" s="35">
        <v>0</v>
      </c>
      <c r="AL309" s="35">
        <v>13106.9</v>
      </c>
    </row>
    <row r="310" spans="1:38" s="1" customFormat="1" ht="15">
      <c r="A310" s="67"/>
      <c r="B310" s="90"/>
      <c r="C310" s="74" t="s">
        <v>150</v>
      </c>
      <c r="D310" s="77"/>
      <c r="E310" s="111" t="s">
        <v>238</v>
      </c>
      <c r="F310" s="31">
        <f>F311</f>
        <v>9447</v>
      </c>
      <c r="G310" s="31">
        <f>G311</f>
        <v>6637.1</v>
      </c>
      <c r="H310" s="31">
        <f>H311</f>
        <v>6637.1</v>
      </c>
      <c r="I310" s="54"/>
      <c r="J310" s="51">
        <f>J311</f>
        <v>9447</v>
      </c>
      <c r="K310" s="51"/>
      <c r="L310" s="51">
        <f>L311</f>
        <v>6637.1</v>
      </c>
      <c r="M310" s="51"/>
      <c r="N310" s="51">
        <f>N311</f>
        <v>6637.1</v>
      </c>
      <c r="O310" s="54"/>
      <c r="P310" s="51">
        <f>P311</f>
        <v>9447</v>
      </c>
      <c r="Q310" s="51"/>
      <c r="R310" s="51">
        <f>R311</f>
        <v>6637.1</v>
      </c>
      <c r="S310" s="51"/>
      <c r="T310" s="51">
        <f>T311</f>
        <v>6637.1</v>
      </c>
      <c r="U310" s="54"/>
      <c r="V310" s="51">
        <f>V311</f>
        <v>9447</v>
      </c>
      <c r="W310" s="51"/>
      <c r="X310" s="51">
        <f>X311</f>
        <v>6637.1</v>
      </c>
      <c r="Y310" s="51"/>
      <c r="Z310" s="51">
        <f>Z311</f>
        <v>6637.1</v>
      </c>
      <c r="AA310" s="54"/>
      <c r="AB310" s="51">
        <f>AB311</f>
        <v>9447</v>
      </c>
      <c r="AC310" s="51"/>
      <c r="AD310" s="51">
        <f>AD311</f>
        <v>6637.1</v>
      </c>
      <c r="AE310" s="51"/>
      <c r="AF310" s="51">
        <f>AF311</f>
        <v>6637.1</v>
      </c>
      <c r="AG310" s="35">
        <v>0</v>
      </c>
      <c r="AH310" s="35">
        <v>9447</v>
      </c>
      <c r="AI310" s="35">
        <v>424.4</v>
      </c>
      <c r="AJ310" s="35">
        <v>7061.5</v>
      </c>
      <c r="AK310" s="35">
        <v>0</v>
      </c>
      <c r="AL310" s="35">
        <v>6637.1</v>
      </c>
    </row>
    <row r="311" spans="1:38" s="1" customFormat="1" ht="38.25">
      <c r="A311" s="67"/>
      <c r="B311" s="90"/>
      <c r="C311" s="74"/>
      <c r="D311" s="77" t="s">
        <v>53</v>
      </c>
      <c r="E311" s="83" t="s">
        <v>171</v>
      </c>
      <c r="F311" s="31">
        <v>9447</v>
      </c>
      <c r="G311" s="31">
        <v>6637.1</v>
      </c>
      <c r="H311" s="31">
        <v>6637.1</v>
      </c>
      <c r="I311" s="51"/>
      <c r="J311" s="51">
        <f>F311+I311</f>
        <v>9447</v>
      </c>
      <c r="K311" s="51"/>
      <c r="L311" s="51">
        <f>G311+K311</f>
        <v>6637.1</v>
      </c>
      <c r="M311" s="51"/>
      <c r="N311" s="51">
        <f>H311+M311</f>
        <v>6637.1</v>
      </c>
      <c r="O311" s="51"/>
      <c r="P311" s="51">
        <f>J311+O311</f>
        <v>9447</v>
      </c>
      <c r="Q311" s="51"/>
      <c r="R311" s="51">
        <f>L311+Q311</f>
        <v>6637.1</v>
      </c>
      <c r="S311" s="51"/>
      <c r="T311" s="51">
        <f>N311+S311</f>
        <v>6637.1</v>
      </c>
      <c r="U311" s="51"/>
      <c r="V311" s="51">
        <f>P311+U311</f>
        <v>9447</v>
      </c>
      <c r="W311" s="51"/>
      <c r="X311" s="51">
        <f>R311+W311</f>
        <v>6637.1</v>
      </c>
      <c r="Y311" s="51"/>
      <c r="Z311" s="51">
        <f>T311+Y311</f>
        <v>6637.1</v>
      </c>
      <c r="AA311" s="51"/>
      <c r="AB311" s="51">
        <f>V311+AA311</f>
        <v>9447</v>
      </c>
      <c r="AC311" s="51"/>
      <c r="AD311" s="51">
        <f>X311+AC311</f>
        <v>6637.1</v>
      </c>
      <c r="AE311" s="51"/>
      <c r="AF311" s="51">
        <f>Z311+AE311</f>
        <v>6637.1</v>
      </c>
      <c r="AG311" s="35">
        <v>0</v>
      </c>
      <c r="AH311" s="35">
        <v>9447</v>
      </c>
      <c r="AI311" s="35">
        <v>424.4</v>
      </c>
      <c r="AJ311" s="35">
        <v>7061.5</v>
      </c>
      <c r="AK311" s="35">
        <v>0</v>
      </c>
      <c r="AL311" s="35">
        <v>6637.1</v>
      </c>
    </row>
    <row r="312" spans="1:38" s="1" customFormat="1" ht="25.5">
      <c r="A312" s="67"/>
      <c r="B312" s="127" t="s">
        <v>240</v>
      </c>
      <c r="C312" s="74"/>
      <c r="D312" s="128"/>
      <c r="E312" s="129" t="s">
        <v>241</v>
      </c>
      <c r="F312" s="31" t="e">
        <f>F313</f>
        <v>#REF!</v>
      </c>
      <c r="G312" s="31" t="e">
        <f>G313</f>
        <v>#REF!</v>
      </c>
      <c r="H312" s="31" t="e">
        <f>H313</f>
        <v>#REF!</v>
      </c>
      <c r="I312" s="51"/>
      <c r="J312" s="51" t="e">
        <f>J313</f>
        <v>#REF!</v>
      </c>
      <c r="K312" s="51"/>
      <c r="L312" s="51" t="e">
        <f>L313</f>
        <v>#REF!</v>
      </c>
      <c r="M312" s="51"/>
      <c r="N312" s="51" t="e">
        <f aca="true" t="shared" si="141" ref="N312:AF312">N313</f>
        <v>#REF!</v>
      </c>
      <c r="O312" s="51" t="e">
        <f t="shared" si="141"/>
        <v>#REF!</v>
      </c>
      <c r="P312" s="51" t="e">
        <f t="shared" si="141"/>
        <v>#REF!</v>
      </c>
      <c r="Q312" s="51" t="e">
        <f t="shared" si="141"/>
        <v>#REF!</v>
      </c>
      <c r="R312" s="51" t="e">
        <f t="shared" si="141"/>
        <v>#REF!</v>
      </c>
      <c r="S312" s="51" t="e">
        <f t="shared" si="141"/>
        <v>#REF!</v>
      </c>
      <c r="T312" s="51" t="e">
        <f t="shared" si="141"/>
        <v>#REF!</v>
      </c>
      <c r="U312" s="51" t="e">
        <f t="shared" si="141"/>
        <v>#REF!</v>
      </c>
      <c r="V312" s="51" t="e">
        <f t="shared" si="141"/>
        <v>#REF!</v>
      </c>
      <c r="W312" s="51" t="e">
        <f t="shared" si="141"/>
        <v>#REF!</v>
      </c>
      <c r="X312" s="51" t="e">
        <f t="shared" si="141"/>
        <v>#REF!</v>
      </c>
      <c r="Y312" s="51" t="e">
        <f t="shared" si="141"/>
        <v>#REF!</v>
      </c>
      <c r="Z312" s="51" t="e">
        <f t="shared" si="141"/>
        <v>#REF!</v>
      </c>
      <c r="AA312" s="51"/>
      <c r="AB312" s="51" t="e">
        <f t="shared" si="141"/>
        <v>#REF!</v>
      </c>
      <c r="AC312" s="51"/>
      <c r="AD312" s="51" t="e">
        <f t="shared" si="141"/>
        <v>#REF!</v>
      </c>
      <c r="AE312" s="51"/>
      <c r="AF312" s="51" t="e">
        <f t="shared" si="141"/>
        <v>#REF!</v>
      </c>
      <c r="AG312" s="35">
        <v>515.3</v>
      </c>
      <c r="AH312" s="35">
        <v>34900.5</v>
      </c>
      <c r="AI312" s="35">
        <v>0</v>
      </c>
      <c r="AJ312" s="35">
        <v>32057.300000000003</v>
      </c>
      <c r="AK312" s="35">
        <v>0</v>
      </c>
      <c r="AL312" s="35">
        <v>32057.300000000003</v>
      </c>
    </row>
    <row r="313" spans="1:38" s="1" customFormat="1" ht="25.5">
      <c r="A313" s="67"/>
      <c r="B313" s="127"/>
      <c r="C313" s="68" t="s">
        <v>202</v>
      </c>
      <c r="D313" s="77"/>
      <c r="E313" s="111" t="s">
        <v>279</v>
      </c>
      <c r="F313" s="31" t="e">
        <f>F314+#REF!</f>
        <v>#REF!</v>
      </c>
      <c r="G313" s="31" t="e">
        <f>G314+#REF!</f>
        <v>#REF!</v>
      </c>
      <c r="H313" s="31" t="e">
        <f>H314+#REF!</f>
        <v>#REF!</v>
      </c>
      <c r="I313" s="51"/>
      <c r="J313" s="51" t="e">
        <f>J314+#REF!</f>
        <v>#REF!</v>
      </c>
      <c r="K313" s="51"/>
      <c r="L313" s="51" t="e">
        <f>L314+#REF!</f>
        <v>#REF!</v>
      </c>
      <c r="M313" s="51"/>
      <c r="N313" s="51" t="e">
        <f>N314+#REF!</f>
        <v>#REF!</v>
      </c>
      <c r="O313" s="51" t="e">
        <f>O314+#REF!</f>
        <v>#REF!</v>
      </c>
      <c r="P313" s="51" t="e">
        <f>P314+#REF!</f>
        <v>#REF!</v>
      </c>
      <c r="Q313" s="51" t="e">
        <f>Q314+#REF!</f>
        <v>#REF!</v>
      </c>
      <c r="R313" s="51" t="e">
        <f>R314+#REF!</f>
        <v>#REF!</v>
      </c>
      <c r="S313" s="51" t="e">
        <f>S314+#REF!</f>
        <v>#REF!</v>
      </c>
      <c r="T313" s="51" t="e">
        <f>T314+#REF!</f>
        <v>#REF!</v>
      </c>
      <c r="U313" s="51" t="e">
        <f>U314+#REF!</f>
        <v>#REF!</v>
      </c>
      <c r="V313" s="51" t="e">
        <f>V314+#REF!</f>
        <v>#REF!</v>
      </c>
      <c r="W313" s="51" t="e">
        <f>W314+#REF!</f>
        <v>#REF!</v>
      </c>
      <c r="X313" s="51" t="e">
        <f>X314+#REF!</f>
        <v>#REF!</v>
      </c>
      <c r="Y313" s="51" t="e">
        <f>Y314+#REF!</f>
        <v>#REF!</v>
      </c>
      <c r="Z313" s="51" t="e">
        <f>Z314+#REF!</f>
        <v>#REF!</v>
      </c>
      <c r="AA313" s="51"/>
      <c r="AB313" s="51" t="e">
        <f>AB314+#REF!</f>
        <v>#REF!</v>
      </c>
      <c r="AC313" s="51"/>
      <c r="AD313" s="51" t="e">
        <f>AD314+#REF!</f>
        <v>#REF!</v>
      </c>
      <c r="AE313" s="51"/>
      <c r="AF313" s="35" t="e">
        <f>AF314+#REF!</f>
        <v>#REF!</v>
      </c>
      <c r="AG313" s="35">
        <v>515.3</v>
      </c>
      <c r="AH313" s="35">
        <v>34900.5</v>
      </c>
      <c r="AI313" s="35">
        <v>0</v>
      </c>
      <c r="AJ313" s="35">
        <v>32057.300000000003</v>
      </c>
      <c r="AK313" s="35">
        <v>0</v>
      </c>
      <c r="AL313" s="35">
        <v>32057.300000000003</v>
      </c>
    </row>
    <row r="314" spans="1:38" s="1" customFormat="1" ht="25.5">
      <c r="A314" s="67"/>
      <c r="B314" s="130"/>
      <c r="C314" s="74" t="s">
        <v>216</v>
      </c>
      <c r="D314" s="90"/>
      <c r="E314" s="92" t="s">
        <v>247</v>
      </c>
      <c r="F314" s="53">
        <f>F315+F318</f>
        <v>30569.4</v>
      </c>
      <c r="G314" s="53">
        <f>G315+G318</f>
        <v>30569.4</v>
      </c>
      <c r="H314" s="53">
        <f>H315+H318</f>
        <v>30569.4</v>
      </c>
      <c r="I314" s="51"/>
      <c r="J314" s="51">
        <f>J315+J318</f>
        <v>30569.4</v>
      </c>
      <c r="K314" s="51"/>
      <c r="L314" s="51">
        <f>L315+L318</f>
        <v>30569.4</v>
      </c>
      <c r="M314" s="51"/>
      <c r="N314" s="51">
        <f aca="true" t="shared" si="142" ref="N314:T314">N315+N318</f>
        <v>30569.4</v>
      </c>
      <c r="O314" s="51">
        <f t="shared" si="142"/>
        <v>438.6</v>
      </c>
      <c r="P314" s="51">
        <f t="shared" si="142"/>
        <v>31008</v>
      </c>
      <c r="Q314" s="51">
        <f t="shared" si="142"/>
        <v>692.1</v>
      </c>
      <c r="R314" s="51">
        <f t="shared" si="142"/>
        <v>31261.5</v>
      </c>
      <c r="S314" s="51">
        <f t="shared" si="142"/>
        <v>692.1</v>
      </c>
      <c r="T314" s="51">
        <f t="shared" si="142"/>
        <v>31261.5</v>
      </c>
      <c r="U314" s="51"/>
      <c r="V314" s="51">
        <f>V315+V318</f>
        <v>31008</v>
      </c>
      <c r="W314" s="51"/>
      <c r="X314" s="51">
        <f>X315+X318</f>
        <v>31261.5</v>
      </c>
      <c r="Y314" s="51"/>
      <c r="Z314" s="51">
        <f>Z315+Z318</f>
        <v>31261.5</v>
      </c>
      <c r="AA314" s="51"/>
      <c r="AB314" s="51">
        <f>AB315+AB318</f>
        <v>31008</v>
      </c>
      <c r="AC314" s="51"/>
      <c r="AD314" s="51">
        <f>AD315+AD318</f>
        <v>31261.5</v>
      </c>
      <c r="AE314" s="51"/>
      <c r="AF314" s="51">
        <f>AF315+AF318</f>
        <v>31261.5</v>
      </c>
      <c r="AG314" s="35">
        <v>515.3</v>
      </c>
      <c r="AH314" s="35">
        <v>32239.000000000004</v>
      </c>
      <c r="AI314" s="35">
        <v>0</v>
      </c>
      <c r="AJ314" s="35">
        <v>31929.100000000002</v>
      </c>
      <c r="AK314" s="35">
        <v>0</v>
      </c>
      <c r="AL314" s="35">
        <v>31929.100000000002</v>
      </c>
    </row>
    <row r="315" spans="1:38" s="1" customFormat="1" ht="25.5">
      <c r="A315" s="67"/>
      <c r="B315" s="130"/>
      <c r="C315" s="74" t="s">
        <v>217</v>
      </c>
      <c r="D315" s="125"/>
      <c r="E315" s="126" t="s">
        <v>260</v>
      </c>
      <c r="F315" s="31">
        <f>F316</f>
        <v>15632.2</v>
      </c>
      <c r="G315" s="31">
        <f>G316</f>
        <v>15632.2</v>
      </c>
      <c r="H315" s="31">
        <f>H316</f>
        <v>15632.2</v>
      </c>
      <c r="I315" s="51"/>
      <c r="J315" s="51">
        <f>J316</f>
        <v>15632.2</v>
      </c>
      <c r="K315" s="51"/>
      <c r="L315" s="51">
        <f>L316</f>
        <v>15632.2</v>
      </c>
      <c r="M315" s="51"/>
      <c r="N315" s="51">
        <f>N316</f>
        <v>15632.2</v>
      </c>
      <c r="O315" s="51">
        <f aca="true" t="shared" si="143" ref="O315:AF315">O316</f>
        <v>438.6</v>
      </c>
      <c r="P315" s="51">
        <f t="shared" si="143"/>
        <v>16070.800000000001</v>
      </c>
      <c r="Q315" s="51">
        <f t="shared" si="143"/>
        <v>692.1</v>
      </c>
      <c r="R315" s="51">
        <f t="shared" si="143"/>
        <v>16324.300000000001</v>
      </c>
      <c r="S315" s="51">
        <f t="shared" si="143"/>
        <v>692.1</v>
      </c>
      <c r="T315" s="51">
        <f t="shared" si="143"/>
        <v>16324.300000000001</v>
      </c>
      <c r="U315" s="51"/>
      <c r="V315" s="51">
        <f t="shared" si="143"/>
        <v>16070.800000000001</v>
      </c>
      <c r="W315" s="51"/>
      <c r="X315" s="51">
        <f t="shared" si="143"/>
        <v>16324.300000000001</v>
      </c>
      <c r="Y315" s="51"/>
      <c r="Z315" s="51">
        <f t="shared" si="143"/>
        <v>16324.300000000001</v>
      </c>
      <c r="AA315" s="51"/>
      <c r="AB315" s="51">
        <f t="shared" si="143"/>
        <v>16070.800000000001</v>
      </c>
      <c r="AC315" s="51"/>
      <c r="AD315" s="51">
        <f t="shared" si="143"/>
        <v>16324.300000000001</v>
      </c>
      <c r="AE315" s="51"/>
      <c r="AF315" s="51">
        <f t="shared" si="143"/>
        <v>16324.300000000001</v>
      </c>
      <c r="AG315" s="35">
        <v>355.3</v>
      </c>
      <c r="AH315" s="35">
        <v>16765.500000000004</v>
      </c>
      <c r="AI315" s="35">
        <v>0</v>
      </c>
      <c r="AJ315" s="35">
        <v>16615.600000000002</v>
      </c>
      <c r="AK315" s="35">
        <v>0</v>
      </c>
      <c r="AL315" s="35">
        <v>16615.600000000002</v>
      </c>
    </row>
    <row r="316" spans="1:38" s="1" customFormat="1" ht="25.5">
      <c r="A316" s="67"/>
      <c r="B316" s="130"/>
      <c r="C316" s="68" t="s">
        <v>154</v>
      </c>
      <c r="D316" s="71"/>
      <c r="E316" s="84" t="s">
        <v>261</v>
      </c>
      <c r="F316" s="53">
        <f>SUM(F317:F317)</f>
        <v>15632.2</v>
      </c>
      <c r="G316" s="53">
        <f>SUM(G317:G317)</f>
        <v>15632.2</v>
      </c>
      <c r="H316" s="53">
        <f>SUM(H317:H317)</f>
        <v>15632.2</v>
      </c>
      <c r="I316" s="51"/>
      <c r="J316" s="51">
        <f>SUM(J317:J317)</f>
        <v>15632.2</v>
      </c>
      <c r="K316" s="51"/>
      <c r="L316" s="51">
        <f>SUM(L317:L317)</f>
        <v>15632.2</v>
      </c>
      <c r="M316" s="51"/>
      <c r="N316" s="51">
        <f aca="true" t="shared" si="144" ref="N316:T316">SUM(N317:N317)</f>
        <v>15632.2</v>
      </c>
      <c r="O316" s="51">
        <f t="shared" si="144"/>
        <v>438.6</v>
      </c>
      <c r="P316" s="51">
        <f t="shared" si="144"/>
        <v>16070.800000000001</v>
      </c>
      <c r="Q316" s="51">
        <f t="shared" si="144"/>
        <v>692.1</v>
      </c>
      <c r="R316" s="51">
        <f t="shared" si="144"/>
        <v>16324.300000000001</v>
      </c>
      <c r="S316" s="51">
        <f t="shared" si="144"/>
        <v>692.1</v>
      </c>
      <c r="T316" s="51">
        <f t="shared" si="144"/>
        <v>16324.300000000001</v>
      </c>
      <c r="U316" s="51"/>
      <c r="V316" s="51">
        <f>SUM(V317:V317)</f>
        <v>16070.800000000001</v>
      </c>
      <c r="W316" s="51"/>
      <c r="X316" s="51">
        <f>SUM(X317:X317)</f>
        <v>16324.300000000001</v>
      </c>
      <c r="Y316" s="51"/>
      <c r="Z316" s="51">
        <f>SUM(Z317:Z317)</f>
        <v>16324.300000000001</v>
      </c>
      <c r="AA316" s="51"/>
      <c r="AB316" s="51">
        <f>SUM(AB317:AB317)</f>
        <v>16070.800000000001</v>
      </c>
      <c r="AC316" s="51"/>
      <c r="AD316" s="51">
        <f>SUM(AD317:AD317)</f>
        <v>16324.300000000001</v>
      </c>
      <c r="AE316" s="51"/>
      <c r="AF316" s="35">
        <f>SUM(AF317:AF317)</f>
        <v>16324.300000000001</v>
      </c>
      <c r="AG316" s="35">
        <v>355.3</v>
      </c>
      <c r="AH316" s="35">
        <v>16765.500000000004</v>
      </c>
      <c r="AI316" s="35">
        <v>0</v>
      </c>
      <c r="AJ316" s="35">
        <v>16615.600000000002</v>
      </c>
      <c r="AK316" s="35">
        <v>0</v>
      </c>
      <c r="AL316" s="35">
        <v>16615.600000000002</v>
      </c>
    </row>
    <row r="317" spans="1:38" s="1" customFormat="1" ht="78" customHeight="1">
      <c r="A317" s="67"/>
      <c r="B317" s="130"/>
      <c r="C317" s="68"/>
      <c r="D317" s="71" t="s">
        <v>52</v>
      </c>
      <c r="E317" s="84" t="s">
        <v>245</v>
      </c>
      <c r="F317" s="53">
        <v>15632.2</v>
      </c>
      <c r="G317" s="53">
        <v>15632.2</v>
      </c>
      <c r="H317" s="53">
        <v>15632.2</v>
      </c>
      <c r="I317" s="51"/>
      <c r="J317" s="51">
        <f>F317+I317</f>
        <v>15632.2</v>
      </c>
      <c r="K317" s="51"/>
      <c r="L317" s="51">
        <f>G317+K317</f>
        <v>15632.2</v>
      </c>
      <c r="M317" s="51"/>
      <c r="N317" s="51">
        <f>H317+M317</f>
        <v>15632.2</v>
      </c>
      <c r="O317" s="51">
        <v>438.6</v>
      </c>
      <c r="P317" s="51">
        <f>J317+O317</f>
        <v>16070.800000000001</v>
      </c>
      <c r="Q317" s="51">
        <v>692.1</v>
      </c>
      <c r="R317" s="51">
        <f>L317+Q317</f>
        <v>16324.300000000001</v>
      </c>
      <c r="S317" s="51">
        <v>692.1</v>
      </c>
      <c r="T317" s="51">
        <f>N317+S317</f>
        <v>16324.300000000001</v>
      </c>
      <c r="U317" s="51"/>
      <c r="V317" s="51">
        <f>P317+U317</f>
        <v>16070.800000000001</v>
      </c>
      <c r="W317" s="51"/>
      <c r="X317" s="51">
        <f>R317+W317</f>
        <v>16324.300000000001</v>
      </c>
      <c r="Y317" s="51"/>
      <c r="Z317" s="51">
        <f>T317+Y317</f>
        <v>16324.300000000001</v>
      </c>
      <c r="AA317" s="51"/>
      <c r="AB317" s="51">
        <f>V317+AA317</f>
        <v>16070.800000000001</v>
      </c>
      <c r="AC317" s="51"/>
      <c r="AD317" s="51">
        <f>X317+AC317</f>
        <v>16324.300000000001</v>
      </c>
      <c r="AE317" s="51"/>
      <c r="AF317" s="51">
        <f>Z317+AE317</f>
        <v>16324.300000000001</v>
      </c>
      <c r="AG317" s="35">
        <v>355.3</v>
      </c>
      <c r="AH317" s="35">
        <v>16426.100000000002</v>
      </c>
      <c r="AI317" s="35">
        <v>0</v>
      </c>
      <c r="AJ317" s="35">
        <v>16324.300000000001</v>
      </c>
      <c r="AK317" s="35">
        <v>0</v>
      </c>
      <c r="AL317" s="35">
        <v>16324.300000000001</v>
      </c>
    </row>
    <row r="318" spans="1:38" s="1" customFormat="1" ht="25.5">
      <c r="A318" s="67"/>
      <c r="B318" s="130"/>
      <c r="C318" s="74" t="s">
        <v>218</v>
      </c>
      <c r="D318" s="125"/>
      <c r="E318" s="117" t="s">
        <v>256</v>
      </c>
      <c r="F318" s="31">
        <f>F319</f>
        <v>14937.2</v>
      </c>
      <c r="G318" s="31">
        <f>G319</f>
        <v>14937.2</v>
      </c>
      <c r="H318" s="31">
        <f>H319</f>
        <v>14937.2</v>
      </c>
      <c r="I318" s="51"/>
      <c r="J318" s="51">
        <f>J319</f>
        <v>14937.2</v>
      </c>
      <c r="K318" s="51"/>
      <c r="L318" s="51">
        <f>L319</f>
        <v>14937.2</v>
      </c>
      <c r="M318" s="51"/>
      <c r="N318" s="51">
        <f>N319</f>
        <v>14937.2</v>
      </c>
      <c r="O318" s="51"/>
      <c r="P318" s="51">
        <f>P319</f>
        <v>14937.2</v>
      </c>
      <c r="Q318" s="51"/>
      <c r="R318" s="51">
        <f>R319</f>
        <v>14937.2</v>
      </c>
      <c r="S318" s="51"/>
      <c r="T318" s="51">
        <f>T319</f>
        <v>14937.2</v>
      </c>
      <c r="U318" s="51"/>
      <c r="V318" s="51">
        <f>V319</f>
        <v>14937.2</v>
      </c>
      <c r="W318" s="51"/>
      <c r="X318" s="51">
        <f>X319</f>
        <v>14937.2</v>
      </c>
      <c r="Y318" s="51"/>
      <c r="Z318" s="51">
        <f>Z319</f>
        <v>14937.2</v>
      </c>
      <c r="AA318" s="51"/>
      <c r="AB318" s="51">
        <f>AB319</f>
        <v>14937.2</v>
      </c>
      <c r="AC318" s="51"/>
      <c r="AD318" s="51">
        <f>AD319</f>
        <v>14937.2</v>
      </c>
      <c r="AE318" s="51"/>
      <c r="AF318" s="35">
        <f>AF319</f>
        <v>14937.2</v>
      </c>
      <c r="AG318" s="35">
        <v>160</v>
      </c>
      <c r="AH318" s="35">
        <v>15473.5</v>
      </c>
      <c r="AI318" s="35">
        <v>0</v>
      </c>
      <c r="AJ318" s="35">
        <v>15313.5</v>
      </c>
      <c r="AK318" s="35">
        <v>0</v>
      </c>
      <c r="AL318" s="35">
        <v>15313.5</v>
      </c>
    </row>
    <row r="319" spans="1:38" s="1" customFormat="1" ht="15">
      <c r="A319" s="67"/>
      <c r="B319" s="130"/>
      <c r="C319" s="68" t="s">
        <v>155</v>
      </c>
      <c r="D319" s="68"/>
      <c r="E319" s="117" t="s">
        <v>257</v>
      </c>
      <c r="F319" s="53">
        <f>SUM(F320:F320)</f>
        <v>14937.2</v>
      </c>
      <c r="G319" s="53">
        <f>SUM(G320:G320)</f>
        <v>14937.2</v>
      </c>
      <c r="H319" s="53">
        <f>SUM(H320:H320)</f>
        <v>14937.2</v>
      </c>
      <c r="I319" s="51"/>
      <c r="J319" s="51">
        <f>SUM(J320:J320)</f>
        <v>14937.2</v>
      </c>
      <c r="K319" s="51"/>
      <c r="L319" s="51">
        <f>SUM(L320:L320)</f>
        <v>14937.2</v>
      </c>
      <c r="M319" s="51"/>
      <c r="N319" s="51">
        <f>SUM(N320:N320)</f>
        <v>14937.2</v>
      </c>
      <c r="O319" s="51"/>
      <c r="P319" s="51">
        <f>SUM(P320:P320)</f>
        <v>14937.2</v>
      </c>
      <c r="Q319" s="51"/>
      <c r="R319" s="51">
        <f>SUM(R320:R320)</f>
        <v>14937.2</v>
      </c>
      <c r="S319" s="51"/>
      <c r="T319" s="51">
        <f>SUM(T320:T320)</f>
        <v>14937.2</v>
      </c>
      <c r="U319" s="51"/>
      <c r="V319" s="51">
        <f>SUM(V320:V320)</f>
        <v>14937.2</v>
      </c>
      <c r="W319" s="51"/>
      <c r="X319" s="51">
        <f>SUM(X320:X320)</f>
        <v>14937.2</v>
      </c>
      <c r="Y319" s="51"/>
      <c r="Z319" s="51">
        <f>SUM(Z320:Z320)</f>
        <v>14937.2</v>
      </c>
      <c r="AA319" s="51"/>
      <c r="AB319" s="51">
        <f>SUM(AB320:AB320)</f>
        <v>14937.2</v>
      </c>
      <c r="AC319" s="51"/>
      <c r="AD319" s="51">
        <f>SUM(AD320:AD320)</f>
        <v>14937.2</v>
      </c>
      <c r="AE319" s="51"/>
      <c r="AF319" s="51">
        <f>SUM(AF320:AF320)</f>
        <v>14937.2</v>
      </c>
      <c r="AG319" s="35">
        <v>160</v>
      </c>
      <c r="AH319" s="35">
        <v>15473.5</v>
      </c>
      <c r="AI319" s="35">
        <v>0</v>
      </c>
      <c r="AJ319" s="35">
        <v>15313.5</v>
      </c>
      <c r="AK319" s="35">
        <v>0</v>
      </c>
      <c r="AL319" s="35">
        <v>15313.5</v>
      </c>
    </row>
    <row r="320" spans="1:38" s="1" customFormat="1" ht="78" customHeight="1">
      <c r="A320" s="67"/>
      <c r="B320" s="130"/>
      <c r="C320" s="68"/>
      <c r="D320" s="68" t="s">
        <v>52</v>
      </c>
      <c r="E320" s="105" t="s">
        <v>245</v>
      </c>
      <c r="F320" s="53">
        <v>14937.2</v>
      </c>
      <c r="G320" s="53">
        <v>14937.2</v>
      </c>
      <c r="H320" s="53">
        <v>14937.2</v>
      </c>
      <c r="I320" s="51"/>
      <c r="J320" s="51">
        <f>F320+I320</f>
        <v>14937.2</v>
      </c>
      <c r="K320" s="51"/>
      <c r="L320" s="51">
        <f>G320+K320</f>
        <v>14937.2</v>
      </c>
      <c r="M320" s="51"/>
      <c r="N320" s="51">
        <f>H320+M320</f>
        <v>14937.2</v>
      </c>
      <c r="O320" s="51"/>
      <c r="P320" s="51">
        <f>J320+O320</f>
        <v>14937.2</v>
      </c>
      <c r="Q320" s="51"/>
      <c r="R320" s="51">
        <f>L320+Q320</f>
        <v>14937.2</v>
      </c>
      <c r="S320" s="51"/>
      <c r="T320" s="51">
        <f>N320+S320</f>
        <v>14937.2</v>
      </c>
      <c r="U320" s="51"/>
      <c r="V320" s="51">
        <f>P320+U320</f>
        <v>14937.2</v>
      </c>
      <c r="W320" s="51"/>
      <c r="X320" s="51">
        <f>R320+W320</f>
        <v>14937.2</v>
      </c>
      <c r="Y320" s="51"/>
      <c r="Z320" s="51">
        <f>T320+Y320</f>
        <v>14937.2</v>
      </c>
      <c r="AA320" s="51"/>
      <c r="AB320" s="51">
        <f>V320+AA320</f>
        <v>14937.2</v>
      </c>
      <c r="AC320" s="51"/>
      <c r="AD320" s="51">
        <f>X320+AC320</f>
        <v>14937.2</v>
      </c>
      <c r="AE320" s="51"/>
      <c r="AF320" s="51">
        <f>Z320+AE320</f>
        <v>14937.2</v>
      </c>
      <c r="AG320" s="35">
        <v>160</v>
      </c>
      <c r="AH320" s="35">
        <v>15097.2</v>
      </c>
      <c r="AI320" s="35">
        <v>0</v>
      </c>
      <c r="AJ320" s="35">
        <v>14937.2</v>
      </c>
      <c r="AK320" s="35">
        <v>0</v>
      </c>
      <c r="AL320" s="35">
        <v>14937.2</v>
      </c>
    </row>
    <row r="321" spans="1:38" s="50" customFormat="1" ht="3.75" customHeight="1">
      <c r="A321" s="43"/>
      <c r="B321" s="44"/>
      <c r="C321" s="45"/>
      <c r="D321" s="46"/>
      <c r="E321" s="47"/>
      <c r="F321" s="58"/>
      <c r="G321" s="58"/>
      <c r="H321" s="58"/>
      <c r="I321" s="58"/>
      <c r="J321" s="64"/>
      <c r="K321" s="58"/>
      <c r="L321" s="64"/>
      <c r="M321" s="58"/>
      <c r="N321" s="64"/>
      <c r="O321" s="58"/>
      <c r="P321" s="64"/>
      <c r="Q321" s="58"/>
      <c r="R321" s="64"/>
      <c r="S321" s="58"/>
      <c r="T321" s="64"/>
      <c r="U321" s="58"/>
      <c r="V321" s="64"/>
      <c r="W321" s="58"/>
      <c r="X321" s="64"/>
      <c r="Y321" s="58"/>
      <c r="Z321" s="64"/>
      <c r="AA321" s="58"/>
      <c r="AB321" s="64"/>
      <c r="AC321" s="58"/>
      <c r="AD321" s="64"/>
      <c r="AE321" s="58"/>
      <c r="AF321" s="64"/>
      <c r="AG321" s="48"/>
      <c r="AH321" s="49"/>
      <c r="AI321" s="48"/>
      <c r="AJ321" s="49"/>
      <c r="AK321" s="48"/>
      <c r="AL321" s="49"/>
    </row>
    <row r="322" spans="1:38" s="1" customFormat="1" ht="15.75">
      <c r="A322" s="21"/>
      <c r="B322" s="21"/>
      <c r="C322" s="21"/>
      <c r="D322" s="21"/>
      <c r="E322" s="40" t="s">
        <v>244</v>
      </c>
      <c r="F322" s="59" t="e">
        <f aca="true" t="shared" si="145" ref="F322:AF322">F12+F20+F53+F74+F120+F134+F270+F276+F284</f>
        <v>#REF!</v>
      </c>
      <c r="G322" s="59" t="e">
        <f t="shared" si="145"/>
        <v>#REF!</v>
      </c>
      <c r="H322" s="59" t="e">
        <f t="shared" si="145"/>
        <v>#REF!</v>
      </c>
      <c r="I322" s="59" t="e">
        <f t="shared" si="145"/>
        <v>#REF!</v>
      </c>
      <c r="J322" s="65" t="e">
        <f t="shared" si="145"/>
        <v>#REF!</v>
      </c>
      <c r="K322" s="59" t="e">
        <f t="shared" si="145"/>
        <v>#REF!</v>
      </c>
      <c r="L322" s="65" t="e">
        <f t="shared" si="145"/>
        <v>#REF!</v>
      </c>
      <c r="M322" s="59" t="e">
        <f t="shared" si="145"/>
        <v>#REF!</v>
      </c>
      <c r="N322" s="65" t="e">
        <f t="shared" si="145"/>
        <v>#REF!</v>
      </c>
      <c r="O322" s="59" t="e">
        <f t="shared" si="145"/>
        <v>#REF!</v>
      </c>
      <c r="P322" s="65" t="e">
        <f t="shared" si="145"/>
        <v>#REF!</v>
      </c>
      <c r="Q322" s="59" t="e">
        <f t="shared" si="145"/>
        <v>#REF!</v>
      </c>
      <c r="R322" s="65" t="e">
        <f t="shared" si="145"/>
        <v>#REF!</v>
      </c>
      <c r="S322" s="59" t="e">
        <f t="shared" si="145"/>
        <v>#REF!</v>
      </c>
      <c r="T322" s="65" t="e">
        <f t="shared" si="145"/>
        <v>#REF!</v>
      </c>
      <c r="U322" s="59" t="e">
        <f t="shared" si="145"/>
        <v>#REF!</v>
      </c>
      <c r="V322" s="65" t="e">
        <f t="shared" si="145"/>
        <v>#REF!</v>
      </c>
      <c r="W322" s="59" t="e">
        <f t="shared" si="145"/>
        <v>#REF!</v>
      </c>
      <c r="X322" s="65" t="e">
        <f t="shared" si="145"/>
        <v>#REF!</v>
      </c>
      <c r="Y322" s="59" t="e">
        <f t="shared" si="145"/>
        <v>#REF!</v>
      </c>
      <c r="Z322" s="65" t="e">
        <f t="shared" si="145"/>
        <v>#REF!</v>
      </c>
      <c r="AA322" s="59" t="e">
        <f t="shared" si="145"/>
        <v>#REF!</v>
      </c>
      <c r="AB322" s="65" t="e">
        <f t="shared" si="145"/>
        <v>#REF!</v>
      </c>
      <c r="AC322" s="59" t="e">
        <f t="shared" si="145"/>
        <v>#REF!</v>
      </c>
      <c r="AD322" s="65" t="e">
        <f t="shared" si="145"/>
        <v>#REF!</v>
      </c>
      <c r="AE322" s="59" t="e">
        <f t="shared" si="145"/>
        <v>#REF!</v>
      </c>
      <c r="AF322" s="65" t="e">
        <f t="shared" si="145"/>
        <v>#REF!</v>
      </c>
      <c r="AG322" s="41">
        <v>-5339.199999999997</v>
      </c>
      <c r="AH322" s="42">
        <v>6512359.200000001</v>
      </c>
      <c r="AI322" s="41">
        <v>12944.599999999988</v>
      </c>
      <c r="AJ322" s="42">
        <v>4866980</v>
      </c>
      <c r="AK322" s="41">
        <v>14436.8</v>
      </c>
      <c r="AL322" s="42">
        <v>4715951</v>
      </c>
    </row>
    <row r="323" spans="27:32" ht="12.75">
      <c r="AA323" s="1"/>
      <c r="AB323" s="1"/>
      <c r="AC323" s="1"/>
      <c r="AD323" s="1"/>
      <c r="AE323" s="1"/>
      <c r="AF323" s="1"/>
    </row>
    <row r="324" spans="5:37" ht="12.75">
      <c r="E324" s="4"/>
      <c r="AA324" s="1"/>
      <c r="AB324" s="1"/>
      <c r="AC324" s="1"/>
      <c r="AD324" s="1"/>
      <c r="AE324" s="1"/>
      <c r="AF324" s="1"/>
      <c r="AG324" s="135"/>
      <c r="AH324" s="135"/>
      <c r="AI324" s="135"/>
      <c r="AJ324" s="135"/>
      <c r="AK324" s="135"/>
    </row>
    <row r="325" spans="5:37" ht="12.75">
      <c r="E325" s="4"/>
      <c r="AA325" s="1"/>
      <c r="AB325" s="1"/>
      <c r="AC325" s="1"/>
      <c r="AD325" s="1"/>
      <c r="AE325" s="1"/>
      <c r="AF325" s="1"/>
      <c r="AG325" s="135"/>
      <c r="AH325" s="135"/>
      <c r="AI325" s="135"/>
      <c r="AJ325" s="135"/>
      <c r="AK325" s="135"/>
    </row>
    <row r="326" spans="5:32" ht="12.75">
      <c r="E326" s="4"/>
      <c r="AA326" s="1"/>
      <c r="AB326" s="1"/>
      <c r="AC326" s="1"/>
      <c r="AD326" s="1"/>
      <c r="AE326" s="1"/>
      <c r="AF326" s="1"/>
    </row>
    <row r="327" spans="5:32" ht="12.75">
      <c r="E327" s="4"/>
      <c r="AA327" s="1"/>
      <c r="AB327" s="1"/>
      <c r="AC327" s="1"/>
      <c r="AD327" s="1"/>
      <c r="AE327" s="1"/>
      <c r="AF327" s="1"/>
    </row>
    <row r="328" spans="5:32" ht="12.75">
      <c r="E328" s="4"/>
      <c r="AA328" s="1"/>
      <c r="AB328" s="1"/>
      <c r="AC328" s="1"/>
      <c r="AD328" s="1"/>
      <c r="AE328" s="1"/>
      <c r="AF328" s="1"/>
    </row>
    <row r="329" spans="5:32" ht="12.75">
      <c r="E329" s="4"/>
      <c r="AA329" s="1"/>
      <c r="AB329" s="1"/>
      <c r="AC329" s="1"/>
      <c r="AD329" s="1"/>
      <c r="AE329" s="1"/>
      <c r="AF329" s="1"/>
    </row>
    <row r="330" spans="5:32" ht="12.75">
      <c r="E330" s="4"/>
      <c r="AA330" s="1"/>
      <c r="AB330" s="1"/>
      <c r="AC330" s="1"/>
      <c r="AD330" s="1"/>
      <c r="AE330" s="1"/>
      <c r="AF330" s="1"/>
    </row>
    <row r="331" spans="5:32" ht="12.75">
      <c r="E331" s="4"/>
      <c r="AA331" s="1"/>
      <c r="AB331" s="1"/>
      <c r="AC331" s="1"/>
      <c r="AD331" s="1"/>
      <c r="AE331" s="1"/>
      <c r="AF331" s="1"/>
    </row>
    <row r="332" spans="5:32" ht="12.75">
      <c r="E332" s="4"/>
      <c r="AA332" s="1"/>
      <c r="AB332" s="1"/>
      <c r="AC332" s="1"/>
      <c r="AD332" s="1"/>
      <c r="AE332" s="1"/>
      <c r="AF332" s="1"/>
    </row>
    <row r="333" spans="5:32" ht="12.75">
      <c r="E333" s="4"/>
      <c r="AA333" s="1"/>
      <c r="AB333" s="1"/>
      <c r="AC333" s="1"/>
      <c r="AD333" s="1"/>
      <c r="AE333" s="1"/>
      <c r="AF333" s="1"/>
    </row>
    <row r="334" spans="5:32" ht="12.75">
      <c r="E334" s="4"/>
      <c r="AA334" s="1"/>
      <c r="AB334" s="1"/>
      <c r="AC334" s="1"/>
      <c r="AD334" s="1"/>
      <c r="AE334" s="1"/>
      <c r="AF334" s="1"/>
    </row>
    <row r="335" spans="5:32" ht="12.75">
      <c r="E335" s="4"/>
      <c r="AA335" s="1"/>
      <c r="AB335" s="1"/>
      <c r="AC335" s="1"/>
      <c r="AD335" s="1"/>
      <c r="AE335" s="1"/>
      <c r="AF335" s="1"/>
    </row>
    <row r="336" spans="5:32" ht="12.75">
      <c r="E336" s="4"/>
      <c r="AA336" s="1"/>
      <c r="AB336" s="1"/>
      <c r="AC336" s="1"/>
      <c r="AD336" s="1"/>
      <c r="AE336" s="1"/>
      <c r="AF336" s="1"/>
    </row>
    <row r="337" spans="5:32" ht="12.75">
      <c r="E337" s="4"/>
      <c r="AA337" s="1"/>
      <c r="AB337" s="1"/>
      <c r="AC337" s="1"/>
      <c r="AD337" s="1"/>
      <c r="AE337" s="1"/>
      <c r="AF337" s="1"/>
    </row>
    <row r="338" spans="5:32" ht="12.75">
      <c r="E338" s="4"/>
      <c r="AA338" s="1"/>
      <c r="AB338" s="1"/>
      <c r="AC338" s="1"/>
      <c r="AD338" s="1"/>
      <c r="AE338" s="1"/>
      <c r="AF338" s="1"/>
    </row>
    <row r="339" spans="5:32" ht="12.75">
      <c r="E339" s="4"/>
      <c r="AA339" s="1"/>
      <c r="AB339" s="1"/>
      <c r="AC339" s="1"/>
      <c r="AD339" s="1"/>
      <c r="AE339" s="1"/>
      <c r="AF339" s="1"/>
    </row>
    <row r="340" spans="5:32" ht="12.75">
      <c r="E340" s="4"/>
      <c r="AA340" s="1"/>
      <c r="AB340" s="1"/>
      <c r="AC340" s="1"/>
      <c r="AD340" s="1"/>
      <c r="AE340" s="1"/>
      <c r="AF340" s="1"/>
    </row>
    <row r="341" spans="5:32" ht="12.75">
      <c r="E341" s="4"/>
      <c r="AA341" s="1"/>
      <c r="AB341" s="1"/>
      <c r="AC341" s="1"/>
      <c r="AD341" s="1"/>
      <c r="AE341" s="1"/>
      <c r="AF341" s="1"/>
    </row>
    <row r="342" spans="5:32" ht="12.75">
      <c r="E342" s="4"/>
      <c r="AA342" s="1"/>
      <c r="AB342" s="1"/>
      <c r="AC342" s="1"/>
      <c r="AD342" s="1"/>
      <c r="AE342" s="1"/>
      <c r="AF342" s="1"/>
    </row>
    <row r="343" spans="5:32" ht="12.75">
      <c r="E343" s="4"/>
      <c r="AA343" s="1"/>
      <c r="AB343" s="1"/>
      <c r="AC343" s="1"/>
      <c r="AD343" s="1"/>
      <c r="AE343" s="1"/>
      <c r="AF343" s="1"/>
    </row>
    <row r="344" spans="5:32" ht="12.75">
      <c r="E344" s="4"/>
      <c r="AA344" s="1"/>
      <c r="AB344" s="1"/>
      <c r="AC344" s="1"/>
      <c r="AD344" s="1"/>
      <c r="AE344" s="1"/>
      <c r="AF344" s="1"/>
    </row>
    <row r="345" spans="5:32" ht="12.75">
      <c r="E345" s="4"/>
      <c r="AA345" s="1"/>
      <c r="AB345" s="1"/>
      <c r="AC345" s="1"/>
      <c r="AD345" s="1"/>
      <c r="AE345" s="1"/>
      <c r="AF345" s="1"/>
    </row>
    <row r="346" spans="5:32" ht="12.75">
      <c r="E346" s="4"/>
      <c r="AA346" s="1"/>
      <c r="AB346" s="1"/>
      <c r="AC346" s="1"/>
      <c r="AD346" s="1"/>
      <c r="AE346" s="1"/>
      <c r="AF346" s="1"/>
    </row>
    <row r="347" spans="5:32" ht="12.75">
      <c r="E347" s="4"/>
      <c r="AA347" s="1"/>
      <c r="AB347" s="1"/>
      <c r="AC347" s="1"/>
      <c r="AD347" s="1"/>
      <c r="AE347" s="1"/>
      <c r="AF347" s="1"/>
    </row>
    <row r="348" spans="5:32" ht="12.75">
      <c r="E348" s="4"/>
      <c r="AA348" s="1"/>
      <c r="AB348" s="1"/>
      <c r="AC348" s="1"/>
      <c r="AD348" s="1"/>
      <c r="AE348" s="1"/>
      <c r="AF348" s="1"/>
    </row>
    <row r="349" spans="5:32" ht="12.75">
      <c r="E349" s="4"/>
      <c r="AA349" s="1"/>
      <c r="AB349" s="1"/>
      <c r="AC349" s="1"/>
      <c r="AD349" s="1"/>
      <c r="AE349" s="1"/>
      <c r="AF349" s="1"/>
    </row>
    <row r="350" spans="5:32" ht="12.75">
      <c r="E350" s="4"/>
      <c r="AA350" s="1"/>
      <c r="AB350" s="1"/>
      <c r="AC350" s="1"/>
      <c r="AD350" s="1"/>
      <c r="AE350" s="1"/>
      <c r="AF350" s="1"/>
    </row>
    <row r="351" spans="5:32" ht="12.75">
      <c r="E351" s="4"/>
      <c r="AA351" s="1"/>
      <c r="AB351" s="1"/>
      <c r="AC351" s="1"/>
      <c r="AD351" s="1"/>
      <c r="AE351" s="1"/>
      <c r="AF351" s="1"/>
    </row>
    <row r="352" spans="5:32" ht="12.75">
      <c r="E352" s="4"/>
      <c r="AA352" s="1"/>
      <c r="AB352" s="1"/>
      <c r="AC352" s="1"/>
      <c r="AD352" s="1"/>
      <c r="AE352" s="1"/>
      <c r="AF352" s="1"/>
    </row>
    <row r="353" spans="5:32" ht="12.75">
      <c r="E353" s="4"/>
      <c r="AA353" s="1"/>
      <c r="AB353" s="1"/>
      <c r="AC353" s="1"/>
      <c r="AD353" s="1"/>
      <c r="AE353" s="1"/>
      <c r="AF353" s="1"/>
    </row>
    <row r="354" spans="5:32" ht="12.75">
      <c r="E354" s="4"/>
      <c r="AA354" s="1"/>
      <c r="AB354" s="1"/>
      <c r="AC354" s="1"/>
      <c r="AD354" s="1"/>
      <c r="AE354" s="1"/>
      <c r="AF354" s="1"/>
    </row>
    <row r="355" spans="5:32" ht="12.75">
      <c r="E355" s="4"/>
      <c r="AA355" s="1"/>
      <c r="AB355" s="1"/>
      <c r="AC355" s="1"/>
      <c r="AD355" s="1"/>
      <c r="AE355" s="1"/>
      <c r="AF355" s="1"/>
    </row>
    <row r="356" spans="5:32" ht="12.75">
      <c r="E356" s="4"/>
      <c r="AA356" s="1"/>
      <c r="AB356" s="1"/>
      <c r="AC356" s="1"/>
      <c r="AD356" s="1"/>
      <c r="AE356" s="1"/>
      <c r="AF356" s="1"/>
    </row>
    <row r="357" spans="5:32" ht="12.75">
      <c r="E357" s="4"/>
      <c r="AA357" s="1"/>
      <c r="AB357" s="1"/>
      <c r="AC357" s="1"/>
      <c r="AD357" s="1"/>
      <c r="AE357" s="1"/>
      <c r="AF357" s="1"/>
    </row>
    <row r="358" spans="5:32" ht="12.75">
      <c r="E358" s="4"/>
      <c r="AA358" s="1"/>
      <c r="AB358" s="1"/>
      <c r="AC358" s="1"/>
      <c r="AD358" s="1"/>
      <c r="AE358" s="1"/>
      <c r="AF358" s="1"/>
    </row>
    <row r="359" spans="5:32" ht="12.75">
      <c r="E359" s="4"/>
      <c r="AA359" s="1"/>
      <c r="AB359" s="1"/>
      <c r="AC359" s="1"/>
      <c r="AD359" s="1"/>
      <c r="AE359" s="1"/>
      <c r="AF359" s="1"/>
    </row>
    <row r="360" spans="5:32" ht="12.75">
      <c r="E360" s="4"/>
      <c r="AA360" s="1"/>
      <c r="AB360" s="1"/>
      <c r="AC360" s="1"/>
      <c r="AD360" s="1"/>
      <c r="AE360" s="1"/>
      <c r="AF360" s="1"/>
    </row>
    <row r="361" spans="5:32" ht="12.75">
      <c r="E361" s="4"/>
      <c r="AA361" s="1"/>
      <c r="AB361" s="1"/>
      <c r="AC361" s="1"/>
      <c r="AD361" s="1"/>
      <c r="AE361" s="1"/>
      <c r="AF361" s="1"/>
    </row>
    <row r="362" spans="5:32" ht="12.75">
      <c r="E362" s="4"/>
      <c r="AA362" s="1"/>
      <c r="AB362" s="1"/>
      <c r="AC362" s="1"/>
      <c r="AD362" s="1"/>
      <c r="AE362" s="1"/>
      <c r="AF362" s="1"/>
    </row>
    <row r="363" spans="5:32" ht="12.75">
      <c r="E363" s="4"/>
      <c r="AA363" s="1"/>
      <c r="AB363" s="1"/>
      <c r="AC363" s="1"/>
      <c r="AD363" s="1"/>
      <c r="AE363" s="1"/>
      <c r="AF363" s="1"/>
    </row>
    <row r="364" spans="5:32" ht="12.75">
      <c r="E364" s="4"/>
      <c r="AA364" s="1"/>
      <c r="AB364" s="1"/>
      <c r="AC364" s="1"/>
      <c r="AD364" s="1"/>
      <c r="AE364" s="1"/>
      <c r="AF364" s="1"/>
    </row>
    <row r="365" spans="5:32" ht="12.75">
      <c r="E365" s="4"/>
      <c r="AA365" s="1"/>
      <c r="AB365" s="1"/>
      <c r="AC365" s="1"/>
      <c r="AD365" s="1"/>
      <c r="AE365" s="1"/>
      <c r="AF365" s="1"/>
    </row>
    <row r="366" ht="12.75">
      <c r="E366" s="4"/>
    </row>
    <row r="367" ht="12.75">
      <c r="E367" s="4"/>
    </row>
    <row r="368" ht="12.75">
      <c r="E368" s="4"/>
    </row>
    <row r="369" ht="12.75">
      <c r="E369" s="4"/>
    </row>
    <row r="370" ht="12.75">
      <c r="E370" s="4"/>
    </row>
    <row r="371" ht="12.75">
      <c r="E371" s="4"/>
    </row>
    <row r="372" ht="12.75">
      <c r="E372" s="4"/>
    </row>
    <row r="373" ht="12.75">
      <c r="E373" s="4"/>
    </row>
    <row r="374" ht="12.75">
      <c r="E374" s="4"/>
    </row>
    <row r="375" ht="12.75">
      <c r="E375" s="4"/>
    </row>
    <row r="376" ht="12.75">
      <c r="E376" s="4"/>
    </row>
    <row r="377" ht="12.75">
      <c r="E377" s="4"/>
    </row>
    <row r="378" ht="12.75">
      <c r="E378" s="4"/>
    </row>
    <row r="379" ht="12.75">
      <c r="E379" s="4"/>
    </row>
    <row r="380" ht="12.75">
      <c r="E380" s="4"/>
    </row>
    <row r="381" ht="12.75">
      <c r="E381" s="4"/>
    </row>
    <row r="382" ht="12.75">
      <c r="E382" s="4"/>
    </row>
    <row r="383" ht="12.75">
      <c r="E383" s="4"/>
    </row>
    <row r="384" ht="12.75">
      <c r="E384" s="4"/>
    </row>
    <row r="385" ht="12.75">
      <c r="E385" s="4"/>
    </row>
    <row r="386" ht="12.75">
      <c r="E386" s="4"/>
    </row>
    <row r="387" ht="12.75">
      <c r="E387" s="4"/>
    </row>
    <row r="388" ht="12.75">
      <c r="E388" s="4"/>
    </row>
    <row r="389" ht="12.75">
      <c r="E389" s="4"/>
    </row>
    <row r="390" ht="12.75">
      <c r="E390" s="4"/>
    </row>
    <row r="391" ht="12.75">
      <c r="E391" s="4"/>
    </row>
    <row r="392" ht="12.75">
      <c r="E392" s="4"/>
    </row>
  </sheetData>
  <sheetProtection/>
  <autoFilter ref="A11:AL320"/>
  <mergeCells count="25">
    <mergeCell ref="A9:A10"/>
    <mergeCell ref="B9:B10"/>
    <mergeCell ref="E9:E10"/>
    <mergeCell ref="H9:H10"/>
    <mergeCell ref="G9:G10"/>
    <mergeCell ref="M9:N9"/>
    <mergeCell ref="K9:L9"/>
    <mergeCell ref="F9:F10"/>
    <mergeCell ref="O9:P9"/>
    <mergeCell ref="Q9:R9"/>
    <mergeCell ref="S9:T9"/>
    <mergeCell ref="U9:V9"/>
    <mergeCell ref="W9:X9"/>
    <mergeCell ref="AE9:AF9"/>
    <mergeCell ref="AA9:AB9"/>
    <mergeCell ref="A6:AL6"/>
    <mergeCell ref="A7:AL7"/>
    <mergeCell ref="I9:J9"/>
    <mergeCell ref="C9:C10"/>
    <mergeCell ref="D9:D10"/>
    <mergeCell ref="AG9:AH9"/>
    <mergeCell ref="AI9:AJ9"/>
    <mergeCell ref="AK9:AL9"/>
    <mergeCell ref="AC9:AD9"/>
    <mergeCell ref="Y9:Z9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landscape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Бычина Юлия Аликовна</cp:lastModifiedBy>
  <cp:lastPrinted>2021-09-13T04:15:39Z</cp:lastPrinted>
  <dcterms:created xsi:type="dcterms:W3CDTF">2005-09-01T09:08:31Z</dcterms:created>
  <dcterms:modified xsi:type="dcterms:W3CDTF">2021-09-29T10:12:10Z</dcterms:modified>
  <cp:category/>
  <cp:version/>
  <cp:contentType/>
  <cp:contentStatus/>
</cp:coreProperties>
</file>