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100" windowWidth="15570" windowHeight="7020" activeTab="0"/>
  </bookViews>
  <sheets>
    <sheet name="Форма К-2" sheetId="1"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К-2'!$A$12:$I$434</definedName>
    <definedName name="_xlnm.Print_Titles" localSheetId="0">'Форма К-2'!$10:$12</definedName>
  </definedNames>
  <calcPr fullCalcOnLoad="1"/>
</workbook>
</file>

<file path=xl/sharedStrings.xml><?xml version="1.0" encoding="utf-8"?>
<sst xmlns="http://schemas.openxmlformats.org/spreadsheetml/2006/main" count="856" uniqueCount="849">
  <si>
    <t xml:space="preserve">Приложение 2 </t>
  </si>
  <si>
    <t>к постановлению</t>
  </si>
  <si>
    <t xml:space="preserve">администрации города </t>
  </si>
  <si>
    <t>ФОРМА К-2</t>
  </si>
  <si>
    <t xml:space="preserve">Код </t>
  </si>
  <si>
    <t>Утверждено по бюджету первоначально</t>
  </si>
  <si>
    <t>Уточненный план</t>
  </si>
  <si>
    <t>Факт</t>
  </si>
  <si>
    <t>отклонение</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</si>
  <si>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</si>
  <si>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</si>
  <si>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</si>
  <si>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</si>
  <si>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</si>
  <si>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</si>
  <si>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</si>
  <si>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</si>
  <si>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</si>
  <si>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</si>
  <si>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</si>
  <si>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</si>
  <si>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</si>
  <si>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</si>
  <si>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</si>
  <si>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</si>
  <si>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</si>
  <si>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</si>
  <si>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</si>
  <si>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</si>
  <si>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</si>
  <si>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</si>
  <si>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</si>
  <si>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</si>
  <si>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</si>
  <si>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</si>
  <si>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1 01 02020 01 4000 110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</si>
  <si>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</si>
  <si>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</si>
  <si>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</si>
  <si>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</si>
  <si>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</si>
  <si>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</si>
  <si>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</si>
  <si>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</si>
  <si>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</si>
  <si>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</si>
  <si>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</si>
  <si>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</si>
  <si>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</si>
  <si>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</si>
  <si>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</si>
  <si>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</si>
  <si>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</si>
  <si>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</si>
  <si>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</si>
  <si>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</si>
  <si>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</si>
  <si>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</si>
  <si>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</si>
  <si>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</si>
  <si>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</si>
  <si>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</si>
  <si>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</si>
  <si>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</si>
  <si>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 xml:space="preserve">Единый налог на вмененный доход для отдельных видов деятельности </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</si>
  <si>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</si>
  <si>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</si>
  <si>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</si>
  <si>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</si>
  <si>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</si>
  <si>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</si>
  <si>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1 05 02010 02 4000 110</t>
  </si>
  <si>
    <t>Единый налог на вмененный доход для отдельных видов деятельности (прочие поступления)</t>
  </si>
  <si>
    <t>1 05 02020 02 0000 110</t>
  </si>
  <si>
    <t xml:space="preserve">Единый налог на вмененный доход для отдельных видов деятельности (за налоговые периоды, истекшие до 1 января 2011 года) </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</si>
  <si>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</si>
  <si>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</si>
  <si>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1 05 02020 02 2100 110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</si>
  <si>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</si>
  <si>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1 05 02020 02 3000 110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</si>
  <si>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</si>
  <si>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1 05 03000 01 0000 110</t>
  </si>
  <si>
    <t>Единый сельскохозяйственный налог</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</si>
  <si>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</si>
  <si>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</si>
  <si>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</si>
  <si>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</si>
  <si>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</si>
  <si>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</si>
  <si>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1 05 04000 02 0000 110</t>
  </si>
  <si>
    <t>Налог, взимаемый в связи с применением патентной системы налогообложения</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</si>
  <si>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</si>
  <si>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</si>
  <si>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</si>
  <si>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</si>
  <si>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1 05 04010 02 4000 110</t>
  </si>
  <si>
    <t>Налог, взимаемый в связи с применением патентной системы налогообложения, зачисляемый в бюджеты городских округов (прочие поступления)</t>
  </si>
  <si>
    <t>1 06 00000 00 0000 000</t>
  </si>
  <si>
    <t>НАЛОГИ НА ИМУЩЕСТВО</t>
  </si>
  <si>
    <t>1 06 01000 00 0000 110</t>
  </si>
  <si>
    <t>Налог на имущество  физических лиц</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</si>
  <si>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</si>
  <si>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</si>
  <si>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</si>
  <si>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</si>
  <si>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1 06 01020 04 2200 110</t>
  </si>
  <si>
    <t>Налог на имущество физических лиц, взимаемый по ставкам, применяемым к объектам налогообложения, расположенным в границах городских округов (проценты по соответствующему платежу)</t>
  </si>
  <si>
    <t>1 06 01020 04 3000 110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</si>
  <si>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</si>
  <si>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</si>
  <si>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</si>
  <si>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1 06 04000 02 0000 110</t>
  </si>
  <si>
    <t>Транспортный налог</t>
  </si>
  <si>
    <t>1 06 04011 02 0000 110</t>
  </si>
  <si>
    <t>Транспортный налог с организаций</t>
  </si>
  <si>
    <t>1 06 04011 02 1000 110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</si>
  <si>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</si>
  <si>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</si>
  <si>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</si>
  <si>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1 06 04011 02 2200 110</t>
  </si>
  <si>
    <t>Транспортный налог с организаций (проценты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</si>
  <si>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</si>
  <si>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</si>
  <si>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1 06 04011 02 4000 110</t>
  </si>
  <si>
    <t>Транспортный налог с физических лиц (прочие поступления)</t>
  </si>
  <si>
    <t>1 06 04012 02 0000 110</t>
  </si>
  <si>
    <t>Транспортный налог с физических лиц</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</si>
  <si>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</si>
  <si>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</si>
  <si>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</si>
  <si>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</si>
  <si>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1 06 04012 02 2200 110</t>
  </si>
  <si>
    <t>Транспортный налог с физических лиц (проценты по соответствующему платежу)</t>
  </si>
  <si>
    <t>1 06 04012 02 3000 110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</si>
  <si>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</si>
  <si>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1 06 04012 02 4000 110</t>
  </si>
  <si>
    <t>1 06 06000 00 0000 110</t>
  </si>
  <si>
    <t>Земельный налог</t>
  </si>
  <si>
    <t>1 06 06030 00 0000 110</t>
  </si>
  <si>
    <t>Земельный налог с организаций</t>
  </si>
  <si>
    <t>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</si>
  <si>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</si>
  <si>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1 06 06032 04 2100 110</t>
  </si>
  <si>
    <t>Земельный налог с организаций, обладающих земельным участком, расположенным в границах городских округов (пени по соответствующему платежу)</t>
  </si>
  <si>
    <t>1 06 06032 04 2200 110</t>
  </si>
  <si>
    <t>Земельный налог с организаций, обладающих земельным участком, расположенным в границах городских округов (проценты по соответствующему платежу)</t>
  </si>
  <si>
    <t>1 06 06032 04 3000 110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</si>
  <si>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</si>
  <si>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1 06 06040 00 0000 110</t>
  </si>
  <si>
    <t>Земельный налог с физических лиц</t>
  </si>
  <si>
    <t>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</si>
  <si>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</si>
  <si>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1 06 06042 04 2100 110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</si>
  <si>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</si>
  <si>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1 06 06042 04 3000 110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</si>
  <si>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</si>
  <si>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1 06 06042 04 4000 110</t>
  </si>
  <si>
    <t>Земельный налог с физических лиц, обладающих земельным участком, расположенным в границах городских округов (прочие поступления)</t>
  </si>
  <si>
    <t>1 08 00000 00 0000 000</t>
  </si>
  <si>
    <t>ГОСУДАРСТВЕННАЯ ПОШЛИНА</t>
  </si>
  <si>
    <t>1 08 03000 01 0000 110</t>
  </si>
  <si>
    <t xml:space="preserve">Государственная пошлина по делам, рассматриваемым в судах общей юрисдикции, мировыми судьями
</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</si>
  <si>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</si>
  <si>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</si>
  <si>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1 08 07000 01 0000 110</t>
  </si>
  <si>
    <t xml:space="preserve">Государственная пошлина  за  государственную регистрацию, а также за совершение прочих  юридически  значимых  действий
</t>
  </si>
  <si>
    <t>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</si>
  <si>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</si>
  <si>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1 08 07130 01 1000 110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</si>
  <si>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 (сумма платежа (перерасчеты, недоимка и задолженность по соответствующему платежу, в том числе по отмененному)</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</si>
  <si>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</si>
  <si>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</si>
  <si>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</si>
  <si>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</si>
  <si>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</si>
  <si>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</si>
  <si>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</si>
  <si>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</si>
  <si>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1 09 00000 00 0000 000</t>
  </si>
  <si>
    <t>ЗАДОЛЖЕННОСТЬ И ПЕРЕРАСЧЕТЫ ПО ОТМЕНЕНЫМ НАЛОГАМ, СБОРАМ И ИНЫМ ОБЯЗАТЕЛЬНЫМ ПЛАТЕЖАМ</t>
  </si>
  <si>
    <t>1 09 01000 00 0000 110</t>
  </si>
  <si>
    <t>Налог    на    прибыль     организаций, зачислявшийся до 1 января 2005  года  в  местные бюджеты</t>
  </si>
  <si>
    <t>1 09 01020 04 0000 110</t>
  </si>
  <si>
    <t>Налог    на    прибыль     организаций,  зачислявшийся до 1 января 2005 года  в  местные   бюджеты,   мобилизуемый    на  территориях городских округов</t>
  </si>
  <si>
    <t>1 09 04000 00 0000 110</t>
  </si>
  <si>
    <t>Налоги на имущество</t>
  </si>
  <si>
    <t>1 09 04040 01 0000 110</t>
  </si>
  <si>
    <t xml:space="preserve">Налог с имущества, переходящего в порядке наследования или дарения </t>
  </si>
  <si>
    <t xml:space="preserve">1 09 04050 00 0000 110 </t>
  </si>
  <si>
    <t xml:space="preserve">Земельный налог (по обязательствам, возникшим до 1 января 2006 года)
</t>
  </si>
  <si>
    <t xml:space="preserve">1 09 04052 04 0000 110 </t>
  </si>
  <si>
    <t xml:space="preserve">Земельный налог (по обязательствам, возникшим до 1 января 2006 года), мобилизуемый на территориях городских округов
</t>
  </si>
  <si>
    <t>1 09 07000 00 0000 110</t>
  </si>
  <si>
    <t>Прочие налоги и сборы (по отмененным местным налогам и сборам)</t>
  </si>
  <si>
    <t>1 09 07010 00 0000 110</t>
  </si>
  <si>
    <t>Налог на рекламу</t>
  </si>
  <si>
    <t>1 09 07010 04 0000 110</t>
  </si>
  <si>
    <t>Налог на рекламу, мобилизуемый на территориях городских округов</t>
  </si>
  <si>
    <t>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</si>
  <si>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</si>
  <si>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</si>
  <si>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</si>
  <si>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1 09 07050 00 0000 110</t>
  </si>
  <si>
    <t>Прочие местные налоги и сборы</t>
  </si>
  <si>
    <t>1 09 07050 04 0000 110</t>
  </si>
  <si>
    <t>Прочие местные налоги и сборы, мобилизуемые на территориях городских округов</t>
  </si>
  <si>
    <t>1 11 00000 00 0000 000</t>
  </si>
  <si>
    <t>ДОХОДЫ ОТ ИСПОЛЬЗОВАНИЯ ИМУЩЕСТВА, НАХОДЯЩЕГОСЯ В ГОСУДАРСТВЕННОЙ И МУНИЦИПАЛЬНОЙ СОБСТВЕННОСТИ</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</si>
  <si>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</si>
  <si>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</si>
  <si>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</si>
  <si>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</si>
  <si>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1 11 03000 00 0000 120</t>
  </si>
  <si>
    <t xml:space="preserve">Проценты, полученные от предоставления бюджетных кредитов внутри страны </t>
  </si>
  <si>
    <t>1 11 03040 04 0000 120</t>
  </si>
  <si>
    <t>Проценты, полученные от предоставления бюджетных кредитов внутри страны за счет средств бюджетов городских округов</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</si>
  <si>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</si>
  <si>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</si>
  <si>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</si>
  <si>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</si>
  <si>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</si>
  <si>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</si>
  <si>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</si>
  <si>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</si>
  <si>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</si>
  <si>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</si>
  <si>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</si>
  <si>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</si>
  <si>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</si>
  <si>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</si>
  <si>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</si>
  <si>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</si>
  <si>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1 11 05074 04 0000 120</t>
  </si>
  <si>
    <t>Доходы от сдачи в аренду имущества, составляющего казну городских округов (за исключением земельных участков)</t>
  </si>
  <si>
    <t>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</si>
  <si>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</si>
  <si>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</si>
  <si>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</si>
  <si>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</si>
  <si>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</si>
  <si>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1 11 05320 00 0000 120</t>
  </si>
  <si>
    <t>Плата по соглашениям об установлении сервитута в отношении земельных участков после разграничения государственной собственности на землю</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</si>
  <si>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</si>
  <si>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</si>
  <si>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1 11 07000 00 0000 120</t>
  </si>
  <si>
    <t>Платежи от государственных и муниципальных унитарных предприятий</t>
  </si>
  <si>
    <t>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</si>
  <si>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</si>
  <si>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</si>
  <si>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</si>
  <si>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1 11 08000 00 0000 120</t>
  </si>
  <si>
    <t>Средства, получаемые от передачи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</si>
  <si>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1 11 08040 04 0000 120</t>
  </si>
  <si>
    <t>Средства, получаемые от передачи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</si>
  <si>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</si>
  <si>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</si>
  <si>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1 11 09030 00 0000 120   </t>
  </si>
  <si>
    <t xml:space="preserve"> Доходы от эксплуатации и использования  имущества автомобильных дорог, находящихся в государственной и муниципальной собственности</t>
  </si>
  <si>
    <t xml:space="preserve">1 11 09034 04 0000 120   </t>
  </si>
  <si>
    <t xml:space="preserve"> Доходы от эксплуатации и использования  имущества автомобильных дорог, находящихся в собственности городских округов</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</si>
  <si>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</si>
  <si>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</si>
  <si>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</si>
  <si>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</si>
  <si>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</si>
  <si>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</si>
  <si>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</si>
  <si>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</si>
  <si>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</si>
  <si>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</si>
  <si>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1 12 01020 01 6000 120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</si>
  <si>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</si>
  <si>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</si>
  <si>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выбросы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</si>
  <si>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1 12 01040 01 0000 120</t>
  </si>
  <si>
    <t>Плата за размещение отходов производства и потребления</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</si>
  <si>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</si>
  <si>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</si>
  <si>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</si>
  <si>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</si>
  <si>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 xml:space="preserve">1 12 05000 00 0000 120  </t>
  </si>
  <si>
    <t>Плата за пользование водными объектами</t>
  </si>
  <si>
    <t xml:space="preserve">1 12 05040 04 0000 120  </t>
  </si>
  <si>
    <t>Плата за пользование водными объектами, находящимися в собственности городских округов</t>
  </si>
  <si>
    <t>1 13 00000 00 0000 000</t>
  </si>
  <si>
    <t>ДОХОДЫ ОТ ОКАЗАНИЯ ПЛАТНЫХ УСЛУГ (РАБОТ) И КОМПЕНСАЦИИ ЗАТРАТ ГОСУДАРСТВА</t>
  </si>
  <si>
    <t>1 13 01000 00 0000 130</t>
  </si>
  <si>
    <t xml:space="preserve">Доходы от оказания платных услуг (работ) </t>
  </si>
  <si>
    <t>1 13 01994 04 0000 130</t>
  </si>
  <si>
    <t>Прочие доходы от оказания платных услуг (работ) получателями средств бюджетов городских округов</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</si>
  <si>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</si>
  <si>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</si>
  <si>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</si>
  <si>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эксплуатацией  имущества</t>
  </si>
  <si>
    <t>1 13 02064 04 0000 130</t>
  </si>
  <si>
    <t>Доходы, поступающие в порядке возмещения  расходов, понесенных  в связи с эксплуатацией  имущества городских округов</t>
  </si>
  <si>
    <t>1 13 02990 00 0000 130</t>
  </si>
  <si>
    <t>Прочие доходы от компенсации затрат государства</t>
  </si>
  <si>
    <t>1 14 00000 00 0000 000</t>
  </si>
  <si>
    <t>ДОХОДЫ ОТ ПРОДАЖИ МАТЕРИАЛЬНЫХ И НЕМАТЕРИАЛЬНЫХ АКТИВОВ</t>
  </si>
  <si>
    <t>1 14 01000 00 0000 410</t>
  </si>
  <si>
    <t>Доходы  от продажи квартир</t>
  </si>
  <si>
    <t>1 14 01040 04 0000 410</t>
  </si>
  <si>
    <t>Доходы  от продажи квартир, находящихся в собственности  городских округов</t>
  </si>
  <si>
    <t>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</si>
  <si>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</si>
  <si>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1 14 02040 04 0000 410</t>
  </si>
  <si>
    <t xml:space="preserve">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</si>
  <si>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</si>
  <si>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</si>
  <si>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</si>
  <si>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</si>
  <si>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1 14 02043 04 1000 410</t>
  </si>
  <si>
    <t>1 14 02043 04 2000 410</t>
  </si>
  <si>
    <t>1 14 02040 04 0000 440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</si>
  <si>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</si>
  <si>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1 14 02042 04 0000 440</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</si>
  <si>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</si>
  <si>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</si>
  <si>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</si>
  <si>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Доходы от продажи земельных участков, государственная собственность на которые не разграничена</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</si>
  <si>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</si>
  <si>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</si>
  <si>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1 14 06020 00 0000 430</t>
  </si>
  <si>
    <t xml:space="preserve">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
</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</si>
  <si>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</si>
  <si>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</si>
  <si>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</si>
  <si>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</si>
  <si>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</si>
  <si>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</si>
  <si>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</si>
  <si>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</si>
  <si>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1 15 00000 00 0000 000</t>
  </si>
  <si>
    <t>АДМИНИСТРАТИВНЫЕ ПЛАТЕЖИ И СБОРЫ</t>
  </si>
  <si>
    <t>1 15 02000 00 0000 140</t>
  </si>
  <si>
    <t>Платежи, взимаемые государственными и муниципальными органами (организациями) за выполнение определенных функций</t>
  </si>
  <si>
    <t>1 15 02040 04 0000 140</t>
  </si>
  <si>
    <t>Платежи, взимаемые органами местного самоуправления (организациями) городских округов за выполнение определенных функций</t>
  </si>
  <si>
    <t>1 16 00000 00 0000 000</t>
  </si>
  <si>
    <t>ШТРАФЫ, САНКЦИИ, ВОЗМЕЩЕНИЕ УЩЕРБА</t>
  </si>
  <si>
    <t>1 17 00000 00 0000 000</t>
  </si>
  <si>
    <t>ПРОЧИЕ НЕНАЛОГОВЫЕ ДОХОДЫ</t>
  </si>
  <si>
    <t>1 17 01000 00 0000 180</t>
  </si>
  <si>
    <t>Невыясненные поступления</t>
  </si>
  <si>
    <t>1 17 01040 04 0000 180</t>
  </si>
  <si>
    <t>Невыясненные поступления, зачисляемые в бюджеты городских округов</t>
  </si>
  <si>
    <t>1 17 05000 00 0000 180</t>
  </si>
  <si>
    <t xml:space="preserve">Прочие неналоговые доходы </t>
  </si>
  <si>
    <t>1 17 05040 04 0000 180</t>
  </si>
  <si>
    <t>БЕЗВОЗМЕЗДНЫЕ ПОСТУПЛЕНИЯ</t>
  </si>
  <si>
    <t>Субсидии бюджетам бюджетной системы  Российской Федерации  (межбюджетные субсидии)</t>
  </si>
  <si>
    <t xml:space="preserve">2 02 02009 00 0000 151  </t>
  </si>
  <si>
    <t>Субсидии    бюджетам  на государственную поддержку малого и среднего предпринимательства, включая  крестьянские (фермерские) хозяйства</t>
  </si>
  <si>
    <t xml:space="preserve">2 02 20009 04 0000 151  </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</si>
  <si>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</si>
  <si>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2 02 02051 00 0000 151</t>
  </si>
  <si>
    <t>Субсидии бюджетам на реализацию федеральных целевых программ</t>
  </si>
  <si>
    <t>2 02 02051 04 0000 151</t>
  </si>
  <si>
    <t>Субсидии бюджетам городских округов на реализацию федеральных целевых программ</t>
  </si>
  <si>
    <t xml:space="preserve"> 2 02 20077 00 0000 151</t>
  </si>
  <si>
    <t xml:space="preserve">Субсидии бюджетам на софинансирование капитальных вложений в объекты государственной (муниципальной) собственности
</t>
  </si>
  <si>
    <t>2 02 20077 04 0000 151</t>
  </si>
  <si>
    <t xml:space="preserve">Субсидии бюджетам городских округов на софинансирование капитальных вложений в объекты муниципальной собственности
</t>
  </si>
  <si>
    <t>2 02 25519 00 0000 151</t>
  </si>
  <si>
    <t>Субсидия бюджетам городских округов на поддержку отрасли культуры</t>
  </si>
  <si>
    <t>2 02 25519 04 0000 151</t>
  </si>
  <si>
    <t>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</si>
  <si>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</si>
  <si>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</si>
  <si>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</si>
  <si>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</si>
  <si>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</si>
  <si>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реализацию мероприятий по обеспечению жильем молодых семей</t>
  </si>
  <si>
    <t>Субсидии бюджетам городских округов на реализацию мероприятий по обеспечению жильем молодых семей</t>
  </si>
  <si>
    <t>Прочие субсидии</t>
  </si>
  <si>
    <t>Прочие субсидии бюджетам городских округов</t>
  </si>
  <si>
    <t xml:space="preserve">Субвенции бюджетам бюджетной системы  Российской Федерации  </t>
  </si>
  <si>
    <t xml:space="preserve">Субвенции местным бюджетам на выполнение передаваемых полномочий субъектов Российской Федерации </t>
  </si>
  <si>
    <t>Субвенции бюджетам городских округов на выполнение передаваемых полномочий субъектов Российской Федерации</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</si>
  <si>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</si>
  <si>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</si>
  <si>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</si>
  <si>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</si>
  <si>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</si>
  <si>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</si>
  <si>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государственную регистрацию актов гражданского состояния</t>
  </si>
  <si>
    <t>Субвенции бюджетам городских округов на государственную регистрацию актов гражданского состояния</t>
  </si>
  <si>
    <t>Прочие субвенции</t>
  </si>
  <si>
    <t>Прочие субвенции бюджетам городских округов</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</si>
  <si>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</si>
  <si>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</si>
  <si>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городских округов</t>
  </si>
  <si>
    <t>2 07 00000 00 0000 000</t>
  </si>
  <si>
    <t>Прочие безвозмездные поступления в бюджеты городских округов</t>
  </si>
  <si>
    <t>2 07 04010 04 0000 180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</si>
  <si>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</si>
  <si>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</si>
  <si>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</si>
  <si>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</si>
  <si>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</si>
  <si>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</si>
  <si>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</si>
  <si>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2 19 00000 00 0000 000</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</si>
  <si>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</si>
  <si>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</si>
  <si>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</si>
  <si>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</si>
  <si>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ВСЕГО ДОХОДОВ:</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</si>
  <si>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</si>
  <si>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</si>
  <si>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Субсидии бюджетам городских округов на поддержку обустройства мест массового отдыха населения (городских парков)</t>
  </si>
  <si>
    <t>Субсидии бюджетам на поддержку обустройства мест массового отдыха населения (городских парков)</t>
  </si>
  <si>
    <t>2 02 25560 00 0000 151</t>
  </si>
  <si>
    <t>2 02 25560 04 0000 151</t>
  </si>
  <si>
    <t>тыс.руб.</t>
  </si>
  <si>
    <t>% исполнения от
уточненного
плана</t>
  </si>
  <si>
    <t>1 12 01042 01 6000 120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</si>
  <si>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</si>
  <si>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1 01 02050 01 3000 110</t>
  </si>
  <si>
    <t>Государственная пошлина за выдачу разрешения на установку рекламной конструкции</t>
  </si>
  <si>
    <t>1 08 07150 01 0000 110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</si>
  <si>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средства местного бюджета)</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</si>
  <si>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безвозмездные поступления от других бюджетов бюджетной системы Российской Федерации)</t>
  </si>
  <si>
    <t>1 13 02994 04 1100 130</t>
  </si>
  <si>
    <t>1 13 02994 04 1200 130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</si>
  <si>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средств местного бюджета)</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</si>
  <si>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безвозмездных поступлений от других бюджетов бюджетной системы Российской Федерации)</t>
  </si>
  <si>
    <t>1 13 02994 04 2100 130</t>
  </si>
  <si>
    <t>1 13 02994 04 2200 130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</si>
  <si>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21.12.2001 № 178-ФЗ)</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</si>
  <si>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</si>
  <si>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</si>
  <si>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</si>
  <si>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2 02 25520 00 0000 150</t>
  </si>
  <si>
    <t>2 02 25520 04 0000 150</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</si>
  <si>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</si>
  <si>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</si>
  <si>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2 02 27112 00 0000 150</t>
  </si>
  <si>
    <t>2 02 27112 04 0000 150</t>
  </si>
  <si>
    <t>Возврат остатков субсидий на поддержку обустройства мест массового отдыха населения (городских парков) из бюджетов городских округов</t>
  </si>
  <si>
    <t>2 19 25560 04 0000 150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</si>
  <si>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t>
  </si>
  <si>
    <t>2 19 35118 04 0000 150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</si>
  <si>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</si>
  <si>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2 19 35120 04 0000 150</t>
  </si>
  <si>
    <t>Возврат остатков субвенций на государственную регистрацию актов гражданского состояния из бюджетов городских округов</t>
  </si>
  <si>
    <t>2 19 35930 04 0000 150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</si>
  <si>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</si>
  <si>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</si>
  <si>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2 02 35134 00 0000 150</t>
  </si>
  <si>
    <t>2 02 35134 04 0000 150</t>
  </si>
  <si>
    <t>2 02 20000 00 0000 150</t>
  </si>
  <si>
    <t>2 02 25466 00 0000 150</t>
  </si>
  <si>
    <t>2 02 25466 04 0000 150</t>
  </si>
  <si>
    <t>2 02 25497 00 0000 150</t>
  </si>
  <si>
    <t>2 02 25497 04 0000 150</t>
  </si>
  <si>
    <t>2 02 29999 00 0000 150</t>
  </si>
  <si>
    <t>2 02 29999 04 0000 150</t>
  </si>
  <si>
    <t>2 02 30000 00 0000 150</t>
  </si>
  <si>
    <t>2 02 30024 00 0000 150</t>
  </si>
  <si>
    <t>2 02 30024 04 0000 150</t>
  </si>
  <si>
    <t>2 02 35082 00 0000 150</t>
  </si>
  <si>
    <t>2 02 35082 04 0000 150</t>
  </si>
  <si>
    <t>2 02 35120 00 0000 150</t>
  </si>
  <si>
    <t>2 02 35120 04 0000 150</t>
  </si>
  <si>
    <t>2 02 35135 00 0000 150</t>
  </si>
  <si>
    <t>2 02 35135 04 0000 150</t>
  </si>
  <si>
    <t>2 02 35176 00 0000 150</t>
  </si>
  <si>
    <t>2 02 35176 04 0000 150</t>
  </si>
  <si>
    <t>2 02 35930 00 0000 150</t>
  </si>
  <si>
    <t>2 02 35930 04 0000 150</t>
  </si>
  <si>
    <t>2 02 39999 00 0000 150</t>
  </si>
  <si>
    <t>2 02 39999 04 0000 150</t>
  </si>
  <si>
    <t>2 02 40000 00 0000 150</t>
  </si>
  <si>
    <t>2 02 49999 00 0000 150</t>
  </si>
  <si>
    <t>2 02 49999 04 0000 150</t>
  </si>
  <si>
    <t>2 07 04000 04 0000 150</t>
  </si>
  <si>
    <t>2 07 04050 04 0000 150</t>
  </si>
  <si>
    <t>2 18 00000 00 0000 150</t>
  </si>
  <si>
    <t>2 18 04000 04 0000 150</t>
  </si>
  <si>
    <t>2 18 04010 04 0000 150</t>
  </si>
  <si>
    <t>2 18 04020 04 0000 150</t>
  </si>
  <si>
    <t>2 19 00000 04 0000 150</t>
  </si>
  <si>
    <t>2 19 25555 04 0000 150</t>
  </si>
  <si>
    <t>2 19 60010 04 0000 150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</si>
  <si>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</si>
  <si>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</si>
  <si>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</si>
  <si>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</si>
  <si>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</si>
  <si>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</si>
  <si>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</si>
  <si>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</si>
  <si>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</si>
  <si>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</si>
  <si>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</si>
  <si>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</si>
  <si>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</si>
  <si>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</si>
  <si>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</si>
  <si>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</si>
  <si>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</si>
  <si>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</si>
  <si>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</si>
  <si>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</si>
  <si>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</si>
  <si>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</si>
  <si>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</si>
  <si>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</si>
  <si>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1 16 01050 01 0000 140</t>
  </si>
  <si>
    <t>1 16 01053 01 0000 140</t>
  </si>
  <si>
    <t>1 16 01060 01 0000 140</t>
  </si>
  <si>
    <t>1 16 01063 01 0000 140</t>
  </si>
  <si>
    <t>1 16 01070 01 0000 140</t>
  </si>
  <si>
    <t>1 16 01080 01 0000 140</t>
  </si>
  <si>
    <t>1 16 01143 01 0000 140</t>
  </si>
  <si>
    <t>1 16 01180 01 0000 140</t>
  </si>
  <si>
    <t>1 16 01190 01 0000 140</t>
  </si>
  <si>
    <t>1 16 01193 01 0000 140</t>
  </si>
  <si>
    <t>1 16 01200 01 0000 140</t>
  </si>
  <si>
    <t>1 16 01203 01 0000 140</t>
  </si>
  <si>
    <t>1 16 02020 02 0000 140</t>
  </si>
  <si>
    <t>1 16 11000 01 0000 140</t>
  </si>
  <si>
    <t>1 16 11030 01 0000 140</t>
  </si>
  <si>
    <t>1 16 11060 01 0000 140</t>
  </si>
  <si>
    <t>1 16 11064 01 0000 140</t>
  </si>
  <si>
    <t>1 16 01073 01 0000 140</t>
  </si>
  <si>
    <t>1 16 01083 01 0000 140</t>
  </si>
  <si>
    <t>1 16 01140 01 0000 140</t>
  </si>
  <si>
    <t>1 16 01183 01 0000 140</t>
  </si>
  <si>
    <t>1 16 02000 02 0000 140</t>
  </si>
  <si>
    <t>1 16 01000 01 0000 140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</si>
  <si>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</si>
  <si>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1 01 02040 01 4000 110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</si>
  <si>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</si>
  <si>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</si>
  <si>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1 08 04000 01 0000 110</t>
  </si>
  <si>
    <t>1 08 04020 01 0000 110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</si>
  <si>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</si>
  <si>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1 16 01074 01 0000 140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</si>
  <si>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</si>
  <si>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1 16 01194 01 0000 140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</si>
  <si>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</si>
  <si>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1 16 07000 01 0000 140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</si>
  <si>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</si>
  <si>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</si>
  <si>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1 16 07010 00 0000 140</t>
  </si>
  <si>
    <t>1 16 07010 04 0000 140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</si>
  <si>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</si>
  <si>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</si>
  <si>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1 16 07090 00 0000 140</t>
  </si>
  <si>
    <t>1 16 07090 04 0000 140</t>
  </si>
  <si>
    <t>Платежи в целях возмещения причиненного ущерба (убытков)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</si>
  <si>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</si>
  <si>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</si>
  <si>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</si>
  <si>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1 16 10000 00 0000 140</t>
  </si>
  <si>
    <t>1 16 10120 00 0000 140</t>
  </si>
  <si>
    <t>1 16 10123 01 0000 140</t>
  </si>
  <si>
    <t>1 16 10129 01 0000 140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</si>
  <si>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</si>
  <si>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1 16 11050 01 0000 140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</si>
  <si>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</si>
  <si>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</si>
  <si>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2 02 25232 00 0000 150</t>
  </si>
  <si>
    <t>2 02 25232 04 0000 150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</si>
  <si>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</si>
  <si>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</si>
  <si>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2 02 25467 00 0000150</t>
  </si>
  <si>
    <t>2 02 25467 04 0000 150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</si>
  <si>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</si>
  <si>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КоАП РФ за административные правонарушения в области связи и информации, налагаемые мировыми судьями (иные штрафы)</t>
  </si>
  <si>
    <t>1 16 01130 01 0000 140</t>
  </si>
  <si>
    <t>1 16 01133 01 9000 140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</si>
  <si>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</si>
  <si>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</si>
  <si>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1 16 01150 01 0000 140</t>
  </si>
  <si>
    <t>1 16 01153 01 9000 140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</si>
  <si>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</si>
  <si>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1 16 01084 01 0000 140</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</si>
  <si>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</si>
  <si>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</si>
  <si>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1 16 10060 00 0000 140</t>
  </si>
  <si>
    <t>1 16 10062 04 0000 140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</si>
  <si>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</si>
  <si>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</si>
  <si>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2 02 25187 00 0000 150</t>
  </si>
  <si>
    <t>2 02 25187 04 0000 150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</si>
  <si>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</si>
  <si>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</si>
  <si>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2 02 25229 00 0000 150</t>
  </si>
  <si>
    <t>2 02 25229 04 0000 150</t>
  </si>
  <si>
    <t>Субсидии бюджетам на обеспечение комплексного развития сельских территорий</t>
  </si>
  <si>
    <t>Субсидии бюджетам городских округов на обеспечение комплексного развития сельских территорий</t>
  </si>
  <si>
    <t>2 02 25576 00 0000 150</t>
  </si>
  <si>
    <t>2 02 25576 04 0000 150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</si>
  <si>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</si>
  <si>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1 16 01053 01 0035 140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</si>
  <si>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</si>
  <si>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</si>
  <si>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</si>
  <si>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</si>
  <si>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1 16 01063 01 0009 140</t>
  </si>
  <si>
    <t>1 16 01063 01 0091 140</t>
  </si>
  <si>
    <t>1 16 01063 01 0101 140</t>
  </si>
  <si>
    <t>1 16 01063 01 9000 140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</si>
  <si>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</si>
  <si>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1 16 01073 01 0017 140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</si>
  <si>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</si>
  <si>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1 16 01153 01 0000 140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</si>
  <si>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</si>
  <si>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</si>
  <si>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1 16 01193 01 0005 140</t>
  </si>
  <si>
    <t>1 16 01193 01 0013 140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</si>
  <si>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</si>
  <si>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</si>
  <si>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1 16 01203 01 0021 140</t>
  </si>
  <si>
    <t>1 16 01203 01 9000 140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</si>
  <si>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(за исключением доходов, направляемых на формирование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</si>
  <si>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</si>
  <si>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1 16 10123 01 0001 140</t>
  </si>
  <si>
    <t>1 16 10123 01 0041 140</t>
  </si>
  <si>
    <t>2 19 35135 04 0000 150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</si>
  <si>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городских округов</t>
  </si>
  <si>
    <t>2 19 35176 04 0000 150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</si>
  <si>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городских округов</t>
  </si>
  <si>
    <t>1 06 06032 04 5000 110</t>
  </si>
  <si>
    <t>Земельный налог с организаций,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</si>
  <si>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</si>
  <si>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1 16 01053 01 0351 140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</si>
  <si>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установленного федеральным законом запрета курения табака на отдельных территориях, в помещениях и на объектах)</t>
  </si>
  <si>
    <t>1 16 01063 01 0024 140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</si>
  <si>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</si>
  <si>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1 16 01073 01 0027 140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</si>
  <si>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</si>
  <si>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1 16 01083 01 0028 140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</si>
  <si>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</si>
  <si>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1 16 01083 01 0037 140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</si>
  <si>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</si>
  <si>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</si>
  <si>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(иные штрафы)</t>
  </si>
  <si>
    <t>1 16 01143 01 0016 140</t>
  </si>
  <si>
    <t>1 16 01143 01 9000 140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</si>
  <si>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</si>
  <si>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1 16 01153 01 0005 140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</si>
  <si>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</si>
  <si>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1 16 01153 01 0006 140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</si>
  <si>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</si>
  <si>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</si>
  <si>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</si>
  <si>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</si>
  <si>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</si>
  <si>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</si>
  <si>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</si>
  <si>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</si>
  <si>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</si>
  <si>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</si>
  <si>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1 16 01110 01 0000 140</t>
  </si>
  <si>
    <t>Прочие неналоговые доходы бюджетов городских округов</t>
  </si>
  <si>
    <t>Межбюджетные трансферты, передаваемые бюджетам городских округов на создание модельных муниципальных библиотек</t>
  </si>
  <si>
    <t>2 02 45454 00 0000 150</t>
  </si>
  <si>
    <t>Межбюджетные трансферты, передаваемые бюджетам на создание модельных муниципальных библиотек</t>
  </si>
  <si>
    <t>2 02 45454 04 0000 150</t>
  </si>
  <si>
    <t>1 16 01203 01 0006 140</t>
  </si>
  <si>
    <t>1 16 01193 01 9000 140</t>
  </si>
  <si>
    <t>1 16 01193 01 0401 140</t>
  </si>
  <si>
    <t>1 16 01193 01 0007 140</t>
  </si>
  <si>
    <t>1 16 01173 01 0008 140</t>
  </si>
  <si>
    <t>1 16 01173 01 0007 140</t>
  </si>
  <si>
    <t>1 16 01173 01 0000 140</t>
  </si>
  <si>
    <t>1 16 01170 01 0000 140</t>
  </si>
  <si>
    <t>1 16 01153 01 0012 140</t>
  </si>
  <si>
    <t>1 16 01113 01 0021 140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</si>
  <si>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</si>
  <si>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1 16 01053 01 9000 140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</si>
  <si>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</si>
  <si>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1 16 01063 01 0008 140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</si>
  <si>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</si>
  <si>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1 16 01143 01 0002 140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</si>
  <si>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</si>
  <si>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</si>
  <si>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1 16 01160 01 0000 140</t>
  </si>
  <si>
    <t>1 16 01163 01 0000 140</t>
  </si>
  <si>
    <t>Административные штрафы, установленные Главой 17 КоАП РФ за административные правонарушения, посягающие на институты государственной власти, налагаемые мировыми судьями (иные штрафы)</t>
  </si>
  <si>
    <t>1 16 01173 01 9000 140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</si>
  <si>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</si>
  <si>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1 16 01193 01 0029 140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</si>
  <si>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нарушение правил продажи этилового спирта, алкогольной и спиртосодержащей продукции)</t>
  </si>
  <si>
    <t>1 16 01333 01 0016 140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</si>
  <si>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15 КоАП РФ,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</si>
  <si>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1 16 01333 01 0012 140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</si>
  <si>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</si>
  <si>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</si>
  <si>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1 16 01330 00 0000 140</t>
  </si>
  <si>
    <t>1 16 01333 01 0000 140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</si>
  <si>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</si>
  <si>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</si>
  <si>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2 02 45303 04 0000 150</t>
  </si>
  <si>
    <t>2 02 45303 00 0000 150</t>
  </si>
  <si>
    <t>Единый налог на вмененный доход для отдельных видов деятельности (проценты по соответствующему платежу)</t>
  </si>
  <si>
    <t>1 05 02010 02 2200 110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</si>
  <si>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</si>
  <si>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</si>
  <si>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Наименование кода вида доходов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</si>
  <si>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</si>
  <si>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</si>
  <si>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1 01 02080 01 0000 110</t>
  </si>
  <si>
    <t>Земельный налог с организаций, обладающих земельным участком, расположенным в границах городских округов (прочие поступления)</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</si>
  <si>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</si>
  <si>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</si>
  <si>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</si>
  <si>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</si>
  <si>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</si>
  <si>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</si>
  <si>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потребление (распитие) алкогольной продукции в запрещенных местах либо потребление наркотических средств или психотропных веществ, новых потенциально опасных психоактивных веществ или одурманивающих веществ в общественных местах)</t>
  </si>
  <si>
    <t>Возврат остатков субсидий на реализацию мероприятий по обеспечению жильем молодых семей из бюджетов городских округов</t>
  </si>
  <si>
    <t>Возврат остатков субсидий на софинансирование капитальных вложений в объекты муниципальной собственности из бюджетов городских округов</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</si>
  <si>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</si>
  <si>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</si>
  <si>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</si>
  <si>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</si>
  <si>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1 08 07110 01 0102 110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</si>
  <si>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</si>
  <si>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</si>
  <si>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1 16 01072 01 0000 140</t>
  </si>
  <si>
    <t>1 16 01072 01 0233 140</t>
  </si>
  <si>
    <t>1 16 01083 01 0281 140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</si>
  <si>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</si>
  <si>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</si>
  <si>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</si>
  <si>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</si>
  <si>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</si>
  <si>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2 03 04099 04 0000 150</t>
  </si>
  <si>
    <t>2 03 04000 04 0000 150</t>
  </si>
  <si>
    <t>2 03 00000 00 0000 000</t>
  </si>
  <si>
    <t>2 19 25497 04 0000 150</t>
  </si>
  <si>
    <t>2 19 27112 04 0000 150</t>
  </si>
  <si>
    <t>2 19 45303 04 0000 150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</si>
  <si>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</si>
  <si>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1 01 02080 01 2100 110</t>
  </si>
  <si>
    <t>1 01 02080 01 1000 110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</si>
  <si>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</si>
  <si>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1 16 01073 01 0019 140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</si>
  <si>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</si>
  <si>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1 16 01073 01 9000 140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</si>
  <si>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</si>
  <si>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1 16 01083 01 9000 140</t>
  </si>
  <si>
    <t>1 16 01103 01 0000 140</t>
  </si>
  <si>
    <t>1 16 01103 01 9000 140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</si>
  <si>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об участии в долевом строительстве многоквартирных домов и (или) иных объектов недвижимости)</t>
  </si>
  <si>
    <t>1 16 01143 01 0028 140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</si>
  <si>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</si>
  <si>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1 16 01193 01 0020 140</t>
  </si>
  <si>
    <t>1 16 01203 01 0020 140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</si>
  <si>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</si>
  <si>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1 16 01203 01 0007 140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</si>
  <si>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</si>
  <si>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1 16 01203 01 0008 140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</si>
  <si>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</si>
  <si>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1 16 01203 01 0013 140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</si>
  <si>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нарушение требований к производству или обороту этилового спирта, алкогольной и спиртосодержащей продукции)</t>
  </si>
  <si>
    <t>1 16 01333 01 0017 140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</si>
  <si>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</si>
  <si>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1 16 10030 04 0000 140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</si>
  <si>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</si>
  <si>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1 16 10031 04 0000 140</t>
  </si>
  <si>
    <t>Инициативные платежи</t>
  </si>
  <si>
    <t>Инициативные платежи, зачисляемые в бюджеты городских округов</t>
  </si>
  <si>
    <t>Инициативные платежи, зачисляемые в бюджеты городских округов ("Площадка для выгула собак")</t>
  </si>
  <si>
    <t>Инициативные платежи, зачисляемые в бюджеты городских округов (спортивная площадка "Здоровье в порядке - спасибо площадке")</t>
  </si>
  <si>
    <t>Инициативные платежи, зачисляемые в бюджеты городских округов (игровая площадка "Волшебный мир детства")</t>
  </si>
  <si>
    <t>Инициативные платежи, зачисляемые в бюджеты городских округов (Спортивно-игровая площадка "Спорт каждый день")</t>
  </si>
  <si>
    <t>Инициативные платежи, зачисляемые в бюджеты городских округов ("В гостях у сказки" (устройство детской площадки по сказкам дяди Андрея))</t>
  </si>
  <si>
    <t>1 17 15000 00 0000 150</t>
  </si>
  <si>
    <t>1 17 15020 04 0000 150</t>
  </si>
  <si>
    <t>2 00 00 000 00 0000 000</t>
  </si>
  <si>
    <t>2 02 00 000 00 0000 000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</si>
  <si>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</si>
  <si>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</si>
  <si>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2 02 45424 00 0000 150</t>
  </si>
  <si>
    <t>2 02 45424 04 0000 150</t>
  </si>
  <si>
    <t>Доходы бюджетов городских округов от возврата автономными учреждениями остатков субсидий прошлых лет (возврат остатков субсидий на иные цели прошлых лет, источником предоставления которых являлись средства местного бюджета)</t>
  </si>
  <si>
    <t>Доходы бюджетов городских округов от возврата автономными учреждениями остатков субсидий прошлых лет (возврат остатков субсидий на иные цели прошлых лет, источником предоставления которых являлись безвозмездные поступления от других бюджетов бюджетной системы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</si>
  <si>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городских округов</t>
  </si>
  <si>
    <t>Возврат остатков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городских округов</t>
  </si>
  <si>
    <t>2 19 35082 04 0000 150</t>
  </si>
  <si>
    <t>2 19 25304 04 0000 150</t>
  </si>
  <si>
    <t>1 06 06032 04 4000 110</t>
  </si>
  <si>
    <t>1 08 03010 01 1050 110</t>
  </si>
  <si>
    <t>1 08 03010 01 1060 110</t>
  </si>
  <si>
    <t>2 02 10000 00 0000 150</t>
  </si>
  <si>
    <t>2 02 15002 00 0000 150</t>
  </si>
  <si>
    <t>2 02 15002 04 0000 150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</si>
  <si>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</si>
  <si>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1 16 01193 01 0030 140</t>
  </si>
  <si>
    <t>Инициативные платежи, зачисляемые в бюджеты городских округов ("Молодежная лига КВН")</t>
  </si>
  <si>
    <t>Инициативные платежи, зачисляемые в бюджеты городских округов ("Активное долголетие: от смартфона до ноутбука")</t>
  </si>
  <si>
    <t>Инициативные платежи, зачисляемые в бюджеты городских округов ("Березники-90. Юбилейная открытка")</t>
  </si>
  <si>
    <t>Инициативные платежи, зачисляемые в бюджеты городских округов ("Добро пожаловать в Пыскор!")</t>
  </si>
  <si>
    <t>Инициативные платежи, зачисляемые в бюджеты городских округов ("Детское творчество - родному городу")</t>
  </si>
  <si>
    <t xml:space="preserve">Исполнение бюджета муниципального образования "Город Березники" Пермского края
по кодам видов доходов за 1 полугодие 2022 г. </t>
  </si>
  <si>
    <t>Исполнение за 1 полугодие 2022 г.</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</si>
  <si>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</si>
  <si>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1 16 01073 01 0028 140</t>
  </si>
  <si>
    <t>1 16 01103 01 0501 140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</si>
  <si>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(штрафы за незаконное культивирование растений, содержащих наркотические средства или психотропные вещества либо их прекурсоры)</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</si>
  <si>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</si>
  <si>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1 16 10061 04 0000 140</t>
  </si>
  <si>
    <t>Прочие дотации</t>
  </si>
  <si>
    <t>Прочие дотации бюджетам городских округов</t>
  </si>
  <si>
    <t>Субсидии бюджетам на оснащение объектов спортивной инфраструктуры спортивно-технологическим оборудованием</t>
  </si>
  <si>
    <t>Субсидии бюджетам городских округов на оснащение объектов спортивной инфраструктуры спортивно-технологическим оборудованием</t>
  </si>
  <si>
    <t>2 02 19999 00 0000 150</t>
  </si>
  <si>
    <t>2 02 19999 04 0000 150</t>
  </si>
  <si>
    <t>2 02 25228 00 0000 150</t>
  </si>
  <si>
    <t>2 02 25228 04 0000 150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</si>
  <si>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</si>
  <si>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городских округов, за счет средств резервного фонда Правительства Российской Федерации</t>
  </si>
  <si>
    <t>2 02 49001 00 0000 150</t>
  </si>
  <si>
    <t>2 02 49001 04 0000 150</t>
  </si>
  <si>
    <t>2 18 04 030 04 0000 150</t>
  </si>
  <si>
    <t>Доходы бюджетов городских округов от возврата иными организациями остатков субсидий прошлых лет</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</si>
  <si>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</si>
  <si>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1 16 01100 01 0000 140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</si>
  <si>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</si>
  <si>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1 16 01143 01 0101 140</t>
  </si>
  <si>
    <t>2 18 04020 04 1100 150</t>
  </si>
  <si>
    <t>2 18 04020 04 1200 150</t>
  </si>
  <si>
    <t>1 17 15020 04 0084 150</t>
  </si>
  <si>
    <t>1 17 15020 04 0085 150</t>
  </si>
  <si>
    <t>1 17 15020 04 0081 150</t>
  </si>
  <si>
    <t>1 17 15020 04 0082 150</t>
  </si>
  <si>
    <t>1 17 15020 04 0083 150</t>
  </si>
  <si>
    <t>1 17 15020 04 0087 150</t>
  </si>
  <si>
    <t>1 17 15020 04 8052 150</t>
  </si>
  <si>
    <t>1 17 15020 04 8053 150</t>
  </si>
  <si>
    <t>1 17 15020 04 8051 150</t>
  </si>
  <si>
    <t>1 17 15020 04 8054 150</t>
  </si>
  <si>
    <t>1 17 15020 04 8055 150</t>
  </si>
  <si>
    <t>1 17 15020 04 0086 150</t>
  </si>
  <si>
    <t>1 03 02231 01 0000 110</t>
  </si>
  <si>
    <t>1 03 02241 01 0000 110</t>
  </si>
  <si>
    <t>1 03 02251 01 0000 110</t>
  </si>
  <si>
    <t>1 03 02261 01 0000 110</t>
  </si>
  <si>
    <t>Инициативные платежи, зачисляемые в бюджеты городских округов (спортивный городок для пляжного волейбола 2)</t>
  </si>
  <si>
    <t>Инициативные платежи, зачисляемые в бюджеты городских округов (детская площадка "Непоседы")</t>
  </si>
  <si>
    <t>ПРОЧИЕ БЕЗВОЗМЕЗДНЫЕ ПОСТУПЛЕНИЯ</t>
  </si>
  <si>
    <r>
      <t xml:space="preserve">от </t>
    </r>
    <r>
      <rPr>
        <u val="single"/>
        <sz val="12"/>
        <rFont val="Times New Roman"/>
        <family val="1"/>
      </rPr>
      <t>10.08.2022</t>
    </r>
    <r>
      <rPr>
        <sz val="12"/>
        <rFont val="Times New Roman"/>
        <family val="1"/>
      </rPr>
      <t xml:space="preserve"> № </t>
    </r>
    <r>
      <rPr>
        <u val="single"/>
        <sz val="12"/>
        <rFont val="Times New Roman"/>
        <family val="1"/>
      </rPr>
      <t>01-02-1366</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</si>
</sst>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
  </numFmts>
  <fonts count="57">
    <font>
      <sz val="10"/>
      <name val="Arial"/>
      <family val="0"/>
    </font>
    <font>
      <sz val="11"/>
      <color indexed="8"/>
      <name val="Calibri"/>
      <family val="2"/>
    </font>
    <font>
      <sz val="10"/>
      <name val="Arial Cyr"/>
      <family val="0"/>
    </font>
    <font>
      <sz val="13"/>
      <name val="Times New Roman"/>
      <family val="1"/>
    </font>
    <font>
      <sz val="13"/>
      <name val="Arial"/>
      <family val="2"/>
    </font>
    <font>
      <sz val="10"/>
      <name val="Times New Roman"/>
      <family val="1"/>
    </font>
    <font>
      <b/>
      <sz val="14"/>
      <name val="Times New Roman"/>
      <family val="1"/>
    </font>
    <font>
      <b/>
      <sz val="12"/>
      <name val="Times New Roman"/>
      <family val="1"/>
    </font>
    <font>
      <sz val="11"/>
      <name val="Times New Roman"/>
      <family val="1"/>
    </font>
    <font>
      <sz val="8"/>
      <name val="Times New Roman"/>
      <family val="1"/>
    </font>
    <font>
      <sz val="7"/>
      <name val="Arial Cyr"/>
      <family val="0"/>
    </font>
    <font>
      <b/>
      <sz val="9"/>
      <name val="Times New Roman"/>
      <family val="1"/>
    </font>
    <font>
      <b/>
      <sz val="10"/>
      <name val="Times New Roman"/>
      <family val="1"/>
    </font>
    <font>
      <sz val="9"/>
      <name val="Arial Cyr"/>
      <family val="0"/>
    </font>
    <font>
      <i/>
      <sz val="9"/>
      <name val="Times New Roman"/>
      <family val="1"/>
    </font>
    <font>
      <i/>
      <sz val="10"/>
      <name val="Times New Roman"/>
      <family val="1"/>
    </font>
    <font>
      <sz val="9"/>
      <name val="Times New Roman"/>
      <family val="1"/>
    </font>
    <font>
      <i/>
      <sz val="10"/>
      <name val="Arial Cyr"/>
      <family val="0"/>
    </font>
    <font>
      <b/>
      <sz val="10"/>
      <name val="Arial Cyr"/>
      <family val="0"/>
    </font>
    <font>
      <sz val="12"/>
      <name val="Times New Roman"/>
      <family val="1"/>
    </font>
    <font>
      <sz val="12"/>
      <name val="Arial"/>
      <family val="2"/>
    </font>
    <font>
      <b/>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u val="single"/>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tint="-0.0999699980020523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1" fillId="0" borderId="0">
      <alignment/>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89">
    <xf numFmtId="0" fontId="0" fillId="0" borderId="0" xfId="0" applyAlignment="1">
      <alignment/>
    </xf>
    <xf numFmtId="0" fontId="2" fillId="0" borderId="0" xfId="68">
      <alignment/>
      <protection/>
    </xf>
    <xf numFmtId="0" fontId="3" fillId="0" borderId="0" xfId="68" applyFont="1" applyFill="1" applyAlignment="1">
      <alignment/>
      <protection/>
    </xf>
    <xf numFmtId="0" fontId="4" fillId="0" borderId="0" xfId="0" applyFont="1" applyAlignment="1">
      <alignment/>
    </xf>
    <xf numFmtId="0" fontId="5" fillId="0" borderId="0" xfId="68" applyFont="1">
      <alignment/>
      <protection/>
    </xf>
    <xf numFmtId="0" fontId="7" fillId="0" borderId="0" xfId="68" applyFont="1">
      <alignment/>
      <protection/>
    </xf>
    <xf numFmtId="0" fontId="8" fillId="0" borderId="0" xfId="68" applyFont="1" applyBorder="1">
      <alignment/>
      <protection/>
    </xf>
    <xf numFmtId="0" fontId="8" fillId="0" borderId="0" xfId="68" applyFont="1" applyFill="1" applyBorder="1">
      <alignment/>
      <protection/>
    </xf>
    <xf numFmtId="0" fontId="2" fillId="0" borderId="10" xfId="68" applyBorder="1">
      <alignment/>
      <protection/>
    </xf>
    <xf numFmtId="3" fontId="9" fillId="0" borderId="10" xfId="66" applyNumberFormat="1" applyFont="1" applyFill="1" applyBorder="1" applyAlignment="1">
      <alignment horizontal="center" vertical="center" wrapText="1"/>
      <protection/>
    </xf>
    <xf numFmtId="3" fontId="9" fillId="4" borderId="10" xfId="66" applyNumberFormat="1" applyFont="1" applyFill="1" applyBorder="1" applyAlignment="1">
      <alignment horizontal="center" vertical="center" wrapText="1"/>
      <protection/>
    </xf>
    <xf numFmtId="0" fontId="2" fillId="0" borderId="10" xfId="68" applyFill="1" applyBorder="1">
      <alignment/>
      <protection/>
    </xf>
    <xf numFmtId="0" fontId="2" fillId="0" borderId="0" xfId="68" applyFill="1">
      <alignment/>
      <protection/>
    </xf>
    <xf numFmtId="0" fontId="10" fillId="0" borderId="0" xfId="68" applyFont="1" applyFill="1">
      <alignment/>
      <protection/>
    </xf>
    <xf numFmtId="3" fontId="11" fillId="0" borderId="10" xfId="68" applyNumberFormat="1" applyFont="1" applyBorder="1" applyAlignment="1">
      <alignment horizontal="left" vertical="top"/>
      <protection/>
    </xf>
    <xf numFmtId="0" fontId="12" fillId="0" borderId="10" xfId="0" applyFont="1" applyBorder="1" applyAlignment="1">
      <alignment vertical="top" wrapText="1"/>
    </xf>
    <xf numFmtId="172" fontId="12" fillId="0" borderId="10" xfId="68" applyNumberFormat="1" applyFont="1" applyFill="1" applyBorder="1" applyAlignment="1">
      <alignment vertical="top"/>
      <protection/>
    </xf>
    <xf numFmtId="0" fontId="10" fillId="0" borderId="0" xfId="68" applyFont="1">
      <alignment/>
      <protection/>
    </xf>
    <xf numFmtId="0" fontId="11" fillId="0" borderId="10" xfId="68" applyFont="1" applyBorder="1" applyAlignment="1">
      <alignment horizontal="left" vertical="top"/>
      <protection/>
    </xf>
    <xf numFmtId="0" fontId="12" fillId="0" borderId="10" xfId="0" applyFont="1" applyBorder="1" applyAlignment="1">
      <alignment horizontal="left" vertical="top" wrapText="1"/>
    </xf>
    <xf numFmtId="0" fontId="13" fillId="0" borderId="0" xfId="68" applyFont="1">
      <alignment/>
      <protection/>
    </xf>
    <xf numFmtId="3" fontId="14" fillId="0" borderId="10" xfId="68" applyNumberFormat="1" applyFont="1" applyBorder="1" applyAlignment="1">
      <alignment horizontal="left" vertical="top"/>
      <protection/>
    </xf>
    <xf numFmtId="0" fontId="15" fillId="0" borderId="10" xfId="0" applyFont="1" applyBorder="1" applyAlignment="1">
      <alignment vertical="top" wrapText="1"/>
    </xf>
    <xf numFmtId="172" fontId="15" fillId="0" borderId="10" xfId="68" applyNumberFormat="1" applyFont="1" applyFill="1" applyBorder="1" applyAlignment="1">
      <alignment vertical="top"/>
      <protection/>
    </xf>
    <xf numFmtId="3" fontId="16" fillId="0" borderId="10" xfId="68" applyNumberFormat="1" applyFont="1" applyBorder="1" applyAlignment="1">
      <alignment horizontal="left" vertical="top"/>
      <protection/>
    </xf>
    <xf numFmtId="0" fontId="5" fillId="0" borderId="10" xfId="0" applyFont="1" applyBorder="1" applyAlignment="1">
      <alignment vertical="top" wrapText="1"/>
    </xf>
    <xf numFmtId="172" fontId="5" fillId="0" borderId="10" xfId="68" applyNumberFormat="1" applyFont="1" applyFill="1" applyBorder="1" applyAlignment="1">
      <alignment vertical="top"/>
      <protection/>
    </xf>
    <xf numFmtId="172" fontId="15" fillId="0" borderId="10" xfId="68" applyNumberFormat="1" applyFont="1" applyFill="1" applyBorder="1" applyAlignment="1">
      <alignment vertical="top"/>
      <protection/>
    </xf>
    <xf numFmtId="0" fontId="17" fillId="0" borderId="0" xfId="68" applyFont="1">
      <alignment/>
      <protection/>
    </xf>
    <xf numFmtId="3" fontId="16" fillId="0" borderId="10" xfId="68" applyNumberFormat="1" applyFont="1" applyBorder="1" applyAlignment="1">
      <alignment horizontal="left" vertical="top"/>
      <protection/>
    </xf>
    <xf numFmtId="0" fontId="5" fillId="0" borderId="10" xfId="0" applyFont="1" applyBorder="1" applyAlignment="1">
      <alignment vertical="top" wrapText="1"/>
    </xf>
    <xf numFmtId="172" fontId="5" fillId="0" borderId="10" xfId="68" applyNumberFormat="1" applyFont="1" applyFill="1" applyBorder="1" applyAlignment="1">
      <alignment vertical="top"/>
      <protection/>
    </xf>
    <xf numFmtId="0" fontId="2" fillId="0" borderId="0" xfId="68" applyFont="1">
      <alignment/>
      <protection/>
    </xf>
    <xf numFmtId="3" fontId="11" fillId="0" borderId="10" xfId="68" applyNumberFormat="1" applyFont="1" applyFill="1" applyBorder="1" applyAlignment="1">
      <alignment horizontal="left" vertical="top"/>
      <protection/>
    </xf>
    <xf numFmtId="0" fontId="12" fillId="0" borderId="10" xfId="0" applyFont="1" applyFill="1" applyBorder="1" applyAlignment="1">
      <alignment horizontal="left" vertical="top" wrapText="1"/>
    </xf>
    <xf numFmtId="0" fontId="18" fillId="0" borderId="0" xfId="68" applyFont="1">
      <alignment/>
      <protection/>
    </xf>
    <xf numFmtId="0" fontId="12" fillId="0" borderId="10" xfId="0" applyFont="1" applyFill="1" applyBorder="1" applyAlignment="1">
      <alignment vertical="top" wrapText="1"/>
    </xf>
    <xf numFmtId="3" fontId="16" fillId="0" borderId="10" xfId="68" applyNumberFormat="1" applyFont="1" applyFill="1" applyBorder="1" applyAlignment="1">
      <alignment horizontal="left" vertical="top"/>
      <protection/>
    </xf>
    <xf numFmtId="0" fontId="5" fillId="0" borderId="10" xfId="0" applyFont="1" applyFill="1" applyBorder="1" applyAlignment="1">
      <alignment vertical="top" wrapText="1"/>
    </xf>
    <xf numFmtId="3" fontId="14" fillId="0" borderId="10" xfId="68" applyNumberFormat="1" applyFont="1" applyBorder="1" applyAlignment="1">
      <alignment horizontal="left" vertical="top"/>
      <protection/>
    </xf>
    <xf numFmtId="0" fontId="15" fillId="0" borderId="10" xfId="0" applyFont="1" applyBorder="1" applyAlignment="1">
      <alignment vertical="top" wrapText="1"/>
    </xf>
    <xf numFmtId="0" fontId="15" fillId="0" borderId="10" xfId="0" applyFont="1" applyFill="1" applyBorder="1" applyAlignment="1">
      <alignment vertical="top" wrapText="1"/>
    </xf>
    <xf numFmtId="3" fontId="11" fillId="0" borderId="10" xfId="68" applyNumberFormat="1" applyFont="1" applyBorder="1" applyAlignment="1">
      <alignment horizontal="left" vertical="top"/>
      <protection/>
    </xf>
    <xf numFmtId="0" fontId="12" fillId="0" borderId="10" xfId="0" applyFont="1" applyBorder="1" applyAlignment="1">
      <alignment vertical="top" wrapText="1"/>
    </xf>
    <xf numFmtId="172" fontId="12" fillId="0" borderId="10" xfId="68" applyNumberFormat="1" applyFont="1" applyFill="1" applyBorder="1" applyAlignment="1">
      <alignment vertical="top"/>
      <protection/>
    </xf>
    <xf numFmtId="0" fontId="5" fillId="0" borderId="10" xfId="0" applyFont="1" applyFill="1" applyBorder="1" applyAlignment="1">
      <alignment horizontal="left" vertical="top" wrapText="1"/>
    </xf>
    <xf numFmtId="3" fontId="11" fillId="0" borderId="10" xfId="68" applyNumberFormat="1" applyFont="1" applyBorder="1" applyAlignment="1">
      <alignment vertical="top"/>
      <protection/>
    </xf>
    <xf numFmtId="3" fontId="14" fillId="0" borderId="10" xfId="68" applyNumberFormat="1" applyFont="1" applyBorder="1" applyAlignment="1">
      <alignment vertical="top"/>
      <protection/>
    </xf>
    <xf numFmtId="3" fontId="16" fillId="0" borderId="10" xfId="68" applyNumberFormat="1" applyFont="1" applyBorder="1" applyAlignment="1">
      <alignment vertical="top"/>
      <protection/>
    </xf>
    <xf numFmtId="0" fontId="16" fillId="0" borderId="10" xfId="68" applyFont="1" applyBorder="1" applyAlignment="1">
      <alignment horizontal="left" vertical="top"/>
      <protection/>
    </xf>
    <xf numFmtId="0" fontId="14" fillId="0" borderId="10" xfId="68" applyFont="1" applyBorder="1" applyAlignment="1">
      <alignment horizontal="left" vertical="top"/>
      <protection/>
    </xf>
    <xf numFmtId="0" fontId="16" fillId="0" borderId="10" xfId="68" applyFont="1" applyFill="1" applyBorder="1" applyAlignment="1">
      <alignment horizontal="left" vertical="top"/>
      <protection/>
    </xf>
    <xf numFmtId="0" fontId="5" fillId="0" borderId="10" xfId="0" applyFont="1" applyFill="1" applyBorder="1" applyAlignment="1">
      <alignment vertical="top" wrapText="1"/>
    </xf>
    <xf numFmtId="0" fontId="11" fillId="0" borderId="10" xfId="68" applyFont="1" applyFill="1" applyBorder="1" applyAlignment="1">
      <alignment horizontal="left" vertical="top"/>
      <protection/>
    </xf>
    <xf numFmtId="0" fontId="12" fillId="0" borderId="10" xfId="0" applyFont="1" applyFill="1" applyBorder="1" applyAlignment="1">
      <alignment vertical="top" wrapText="1"/>
    </xf>
    <xf numFmtId="0" fontId="5" fillId="0" borderId="10" xfId="0" applyFont="1" applyBorder="1" applyAlignment="1">
      <alignment horizontal="left" vertical="top" wrapText="1"/>
    </xf>
    <xf numFmtId="0" fontId="14" fillId="0" borderId="10" xfId="68" applyFont="1" applyBorder="1" applyAlignment="1">
      <alignment horizontal="left" vertical="top"/>
      <protection/>
    </xf>
    <xf numFmtId="0" fontId="15" fillId="0" borderId="10" xfId="0" applyFont="1" applyBorder="1" applyAlignment="1">
      <alignment horizontal="left" vertical="top" wrapText="1"/>
    </xf>
    <xf numFmtId="0" fontId="11" fillId="0" borderId="10" xfId="68" applyFont="1" applyBorder="1" applyAlignment="1">
      <alignment horizontal="left" vertical="top"/>
      <protection/>
    </xf>
    <xf numFmtId="0" fontId="12" fillId="0" borderId="10" xfId="0" applyFont="1" applyBorder="1" applyAlignment="1">
      <alignment horizontal="left" vertical="top" wrapText="1"/>
    </xf>
    <xf numFmtId="0" fontId="15" fillId="0" borderId="10" xfId="0" applyFont="1" applyBorder="1" applyAlignment="1">
      <alignment horizontal="left" vertical="top" wrapText="1"/>
    </xf>
    <xf numFmtId="0" fontId="16" fillId="0" borderId="10" xfId="68" applyFont="1" applyBorder="1" applyAlignment="1">
      <alignment horizontal="left" vertical="top"/>
      <protection/>
    </xf>
    <xf numFmtId="0" fontId="5" fillId="0" borderId="10" xfId="0" applyFont="1" applyBorder="1" applyAlignment="1">
      <alignment horizontal="left" vertical="top" wrapText="1"/>
    </xf>
    <xf numFmtId="0" fontId="12" fillId="0" borderId="10" xfId="0" applyFont="1" applyBorder="1" applyAlignment="1">
      <alignment wrapText="1"/>
    </xf>
    <xf numFmtId="172" fontId="12" fillId="0" borderId="10" xfId="68" applyNumberFormat="1" applyFont="1" applyFill="1" applyBorder="1" applyAlignment="1">
      <alignment/>
      <protection/>
    </xf>
    <xf numFmtId="0" fontId="2" fillId="4" borderId="0" xfId="68" applyFill="1">
      <alignment/>
      <protection/>
    </xf>
    <xf numFmtId="172" fontId="12" fillId="33" borderId="10" xfId="68" applyNumberFormat="1" applyFont="1" applyFill="1" applyBorder="1" applyAlignment="1">
      <alignment vertical="top"/>
      <protection/>
    </xf>
    <xf numFmtId="0" fontId="18" fillId="0" borderId="0" xfId="68" applyFont="1" applyFill="1">
      <alignment/>
      <protection/>
    </xf>
    <xf numFmtId="0" fontId="5" fillId="0" borderId="10" xfId="0" applyFont="1" applyFill="1" applyBorder="1" applyAlignment="1">
      <alignment horizontal="left" vertical="top" wrapText="1"/>
    </xf>
    <xf numFmtId="172" fontId="21" fillId="0" borderId="10" xfId="68" applyNumberFormat="1" applyFont="1" applyFill="1" applyBorder="1" applyAlignment="1">
      <alignment vertical="top"/>
      <protection/>
    </xf>
    <xf numFmtId="0" fontId="19" fillId="0" borderId="0" xfId="68" applyFont="1" applyFill="1" applyAlignment="1">
      <alignment horizontal="left" wrapText="1"/>
      <protection/>
    </xf>
    <xf numFmtId="0" fontId="20" fillId="0" borderId="0" xfId="0" applyFont="1" applyAlignment="1">
      <alignment horizontal="left" wrapText="1"/>
    </xf>
    <xf numFmtId="172" fontId="17" fillId="0" borderId="0" xfId="68" applyNumberFormat="1" applyFont="1">
      <alignment/>
      <protection/>
    </xf>
    <xf numFmtId="173" fontId="5" fillId="0" borderId="10" xfId="0" applyNumberFormat="1" applyFont="1" applyBorder="1" applyAlignment="1" applyProtection="1">
      <alignment horizontal="left" vertical="center" wrapText="1"/>
      <protection/>
    </xf>
    <xf numFmtId="49" fontId="16" fillId="0" borderId="10" xfId="0" applyNumberFormat="1" applyFont="1" applyBorder="1" applyAlignment="1" applyProtection="1">
      <alignment horizontal="left" vertical="center" wrapText="1"/>
      <protection/>
    </xf>
    <xf numFmtId="3" fontId="9" fillId="0" borderId="10" xfId="68" applyNumberFormat="1" applyFont="1" applyFill="1" applyBorder="1" applyAlignment="1">
      <alignment horizontal="center" vertical="center" wrapText="1"/>
      <protection/>
    </xf>
    <xf numFmtId="3" fontId="9" fillId="4" borderId="10" xfId="68" applyNumberFormat="1" applyFont="1" applyFill="1" applyBorder="1" applyAlignment="1">
      <alignment horizontal="center" vertical="center" wrapText="1"/>
      <protection/>
    </xf>
    <xf numFmtId="49" fontId="16" fillId="0" borderId="10" xfId="0" applyNumberFormat="1" applyFont="1" applyBorder="1" applyAlignment="1" applyProtection="1">
      <alignment horizontal="left" vertical="top" wrapText="1"/>
      <protection/>
    </xf>
    <xf numFmtId="173" fontId="5" fillId="0" borderId="10" xfId="0" applyNumberFormat="1" applyFont="1" applyBorder="1" applyAlignment="1" applyProtection="1">
      <alignment horizontal="left" vertical="top" wrapText="1"/>
      <protection/>
    </xf>
    <xf numFmtId="0" fontId="5" fillId="0" borderId="11" xfId="68" applyFont="1" applyFill="1" applyBorder="1" applyAlignment="1">
      <alignment horizontal="right"/>
      <protection/>
    </xf>
    <xf numFmtId="0" fontId="0" fillId="0" borderId="11" xfId="0" applyFont="1" applyBorder="1" applyAlignment="1">
      <alignment horizontal="right"/>
    </xf>
    <xf numFmtId="3" fontId="9" fillId="0" borderId="10" xfId="68" applyNumberFormat="1" applyFont="1" applyFill="1" applyBorder="1" applyAlignment="1">
      <alignment horizontal="center" vertical="center" wrapText="1"/>
      <protection/>
    </xf>
    <xf numFmtId="3" fontId="9" fillId="0" borderId="10" xfId="66" applyNumberFormat="1" applyFont="1" applyFill="1" applyBorder="1" applyAlignment="1">
      <alignment horizontal="center" vertical="center" wrapText="1"/>
      <protection/>
    </xf>
    <xf numFmtId="0" fontId="6" fillId="0" borderId="0" xfId="67" applyFont="1" applyAlignment="1">
      <alignment horizontal="center" vertical="top" wrapText="1"/>
      <protection/>
    </xf>
    <xf numFmtId="0" fontId="19" fillId="0" borderId="0" xfId="68" applyFont="1" applyFill="1" applyAlignment="1">
      <alignment horizontal="left"/>
      <protection/>
    </xf>
    <xf numFmtId="0" fontId="20" fillId="0" borderId="0" xfId="0" applyFont="1" applyAlignment="1">
      <alignment/>
    </xf>
    <xf numFmtId="0" fontId="19" fillId="0" borderId="0" xfId="68" applyFont="1" applyFill="1" applyAlignment="1">
      <alignment/>
      <protection/>
    </xf>
    <xf numFmtId="0" fontId="19" fillId="0" borderId="0" xfId="68" applyFont="1" applyFill="1" applyAlignment="1">
      <alignment horizontal="left" wrapText="1"/>
      <protection/>
    </xf>
    <xf numFmtId="0" fontId="20" fillId="0" borderId="0" xfId="0" applyFont="1" applyAlignment="1">
      <alignment horizontal="left" wrapText="1"/>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4" xfId="57"/>
    <cellStyle name="Обычный 2" xfId="58"/>
    <cellStyle name="Обычный 3" xfId="59"/>
    <cellStyle name="Обычный 4" xfId="60"/>
    <cellStyle name="Обычный 5" xfId="61"/>
    <cellStyle name="Обычный 6" xfId="62"/>
    <cellStyle name="Обычный 7" xfId="63"/>
    <cellStyle name="Обычный 8" xfId="64"/>
    <cellStyle name="Обычный 9" xfId="65"/>
    <cellStyle name="Обычный_Исп9м-в2005г." xfId="66"/>
    <cellStyle name="Обычный_Книга3" xfId="67"/>
    <cellStyle name="Обычный_Покварталь." xfId="68"/>
    <cellStyle name="Плохой" xfId="69"/>
    <cellStyle name="Пояснение" xfId="70"/>
    <cellStyle name="Примечание" xfId="71"/>
    <cellStyle name="Percent" xfId="72"/>
    <cellStyle name="Связанная ячейка" xfId="73"/>
    <cellStyle name="Текст предупреждения" xfId="74"/>
    <cellStyle name="Comma" xfId="75"/>
    <cellStyle name="Comma [0]" xfId="76"/>
    <cellStyle name="Хороший"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34"/>
  <sheetViews>
    <sheetView tabSelected="1" zoomScale="85" zoomScaleNormal="85" zoomScaleSheetLayoutView="100" zoomScalePageLayoutView="0" workbookViewId="0" topLeftCell="A1">
      <selection activeCell="C4" sqref="C4:I4"/>
    </sheetView>
  </sheetViews>
  <sheetFormatPr defaultColWidth="9.140625" defaultRowHeight="12.75"/>
  <cols>
    <col min="1" max="1" width="18.00390625" style="1" customWidth="1"/>
    <col min="2" max="2" width="74.28125" style="1" customWidth="1"/>
    <col min="3" max="3" width="11.28125" style="12" customWidth="1"/>
    <col min="4" max="4" width="11.140625" style="12" customWidth="1"/>
    <col min="5" max="5" width="11.00390625" style="65" hidden="1" customWidth="1"/>
    <col min="6" max="6" width="11.140625" style="12" customWidth="1"/>
    <col min="7" max="7" width="11.7109375" style="65" hidden="1" customWidth="1"/>
    <col min="8" max="8" width="11.7109375" style="12" customWidth="1"/>
    <col min="9" max="9" width="10.57421875" style="1" hidden="1" customWidth="1"/>
    <col min="10" max="10" width="9.140625" style="1" customWidth="1"/>
    <col min="11" max="11" width="9.7109375" style="1" bestFit="1" customWidth="1"/>
    <col min="12" max="16384" width="9.140625" style="1" customWidth="1"/>
  </cols>
  <sheetData>
    <row r="1" spans="3:9" ht="15.75">
      <c r="C1" s="84" t="s">
        <v>0</v>
      </c>
      <c r="D1" s="85"/>
      <c r="E1" s="85"/>
      <c r="F1" s="85"/>
      <c r="G1" s="85"/>
      <c r="H1" s="85"/>
      <c r="I1" s="85"/>
    </row>
    <row r="2" spans="3:9" ht="15.75">
      <c r="C2" s="84" t="s">
        <v>1</v>
      </c>
      <c r="D2" s="85"/>
      <c r="E2" s="85"/>
      <c r="F2" s="85"/>
      <c r="G2" s="85"/>
      <c r="H2" s="85"/>
      <c r="I2" s="85"/>
    </row>
    <row r="3" spans="3:9" ht="15.75">
      <c r="C3" s="84" t="s">
        <v>2</v>
      </c>
      <c r="D3" s="85"/>
      <c r="E3" s="85"/>
      <c r="F3" s="85"/>
      <c r="G3" s="85"/>
      <c r="H3" s="85"/>
      <c r="I3" s="85"/>
    </row>
    <row r="4" spans="3:9" ht="38.25" customHeight="1">
      <c r="C4" s="86" t="s">
        <v>848</v>
      </c>
      <c r="D4" s="85"/>
      <c r="E4" s="85"/>
      <c r="F4" s="85"/>
      <c r="G4" s="85"/>
      <c r="H4" s="85"/>
      <c r="I4" s="85"/>
    </row>
    <row r="5" spans="3:9" ht="6.75" customHeight="1">
      <c r="C5" s="2"/>
      <c r="D5" s="3"/>
      <c r="E5" s="3"/>
      <c r="F5" s="3"/>
      <c r="G5" s="3"/>
      <c r="H5" s="3"/>
      <c r="I5" s="3"/>
    </row>
    <row r="6" spans="1:9" ht="15.75" customHeight="1">
      <c r="A6" s="4"/>
      <c r="B6" s="4"/>
      <c r="C6" s="87" t="s">
        <v>3</v>
      </c>
      <c r="D6" s="88"/>
      <c r="E6" s="88"/>
      <c r="F6" s="88"/>
      <c r="G6" s="88"/>
      <c r="H6" s="88"/>
      <c r="I6" s="88"/>
    </row>
    <row r="7" spans="1:9" ht="6" customHeight="1">
      <c r="A7" s="4"/>
      <c r="B7" s="4"/>
      <c r="C7" s="70"/>
      <c r="D7" s="71"/>
      <c r="E7" s="71"/>
      <c r="F7" s="71"/>
      <c r="G7" s="71"/>
      <c r="H7" s="71"/>
      <c r="I7" s="71"/>
    </row>
    <row r="8" spans="1:9" s="5" customFormat="1" ht="36.75" customHeight="1">
      <c r="A8" s="83" t="s">
        <v>801</v>
      </c>
      <c r="B8" s="83"/>
      <c r="C8" s="83"/>
      <c r="D8" s="83"/>
      <c r="E8" s="83"/>
      <c r="F8" s="83"/>
      <c r="G8" s="83"/>
      <c r="H8" s="83"/>
      <c r="I8" s="83"/>
    </row>
    <row r="9" spans="1:9" ht="12.75" customHeight="1">
      <c r="A9" s="6"/>
      <c r="B9" s="6"/>
      <c r="C9" s="7"/>
      <c r="D9" s="79" t="s">
        <v>415</v>
      </c>
      <c r="E9" s="80"/>
      <c r="F9" s="80"/>
      <c r="G9" s="80"/>
      <c r="H9" s="80"/>
      <c r="I9" s="80"/>
    </row>
    <row r="10" spans="1:9" ht="12.75" customHeight="1">
      <c r="A10" s="81" t="s">
        <v>4</v>
      </c>
      <c r="B10" s="81" t="s">
        <v>704</v>
      </c>
      <c r="C10" s="82" t="s">
        <v>802</v>
      </c>
      <c r="D10" s="82"/>
      <c r="E10" s="82"/>
      <c r="F10" s="82"/>
      <c r="G10" s="82"/>
      <c r="H10" s="82"/>
      <c r="I10" s="8"/>
    </row>
    <row r="11" spans="1:9" s="12" customFormat="1" ht="33.75" customHeight="1">
      <c r="A11" s="81"/>
      <c r="B11" s="81"/>
      <c r="C11" s="9" t="s">
        <v>5</v>
      </c>
      <c r="D11" s="9" t="s">
        <v>6</v>
      </c>
      <c r="E11" s="10"/>
      <c r="F11" s="9" t="s">
        <v>7</v>
      </c>
      <c r="G11" s="10" t="s">
        <v>8</v>
      </c>
      <c r="H11" s="9" t="s">
        <v>416</v>
      </c>
      <c r="I11" s="11"/>
    </row>
    <row r="12" spans="1:8" s="13" customFormat="1" ht="11.25">
      <c r="A12" s="75">
        <v>1</v>
      </c>
      <c r="B12" s="75">
        <v>2</v>
      </c>
      <c r="C12" s="75">
        <v>3</v>
      </c>
      <c r="D12" s="75">
        <v>4</v>
      </c>
      <c r="E12" s="76"/>
      <c r="F12" s="75">
        <v>5</v>
      </c>
      <c r="G12" s="76"/>
      <c r="H12" s="75">
        <v>6</v>
      </c>
    </row>
    <row r="13" spans="1:9" s="17" customFormat="1" ht="12.75">
      <c r="A13" s="14" t="s">
        <v>9</v>
      </c>
      <c r="B13" s="15" t="s">
        <v>10</v>
      </c>
      <c r="C13" s="16">
        <f>C14+C45+C65+C98+C115+C129+C158+C180+C199+C202+C313+C169+C39</f>
        <v>1181320</v>
      </c>
      <c r="D13" s="16">
        <f>D14+D45+D65+D98+D115+D129+D158+D180+D199+D202+D313+D169+D39</f>
        <v>1191105.5</v>
      </c>
      <c r="E13" s="66">
        <f>D13-C13</f>
        <v>9785.5</v>
      </c>
      <c r="F13" s="16">
        <f>F14+F45+F65+F98+F115+F129+F158+F180+F199+F202+F313+F169+F39</f>
        <v>1229169.2</v>
      </c>
      <c r="G13" s="66">
        <f>F13-D13</f>
        <v>38063.69999999995</v>
      </c>
      <c r="H13" s="16">
        <f>F13/D13*100</f>
        <v>103.19566150941289</v>
      </c>
      <c r="I13" s="16" t="e">
        <f>I14+I45+I65+I98+I115+I129+I158+I180+I199+I202+I313+I169+I39</f>
        <v>#REF!</v>
      </c>
    </row>
    <row r="14" spans="1:9" s="17" customFormat="1" ht="12.75">
      <c r="A14" s="18" t="s">
        <v>11</v>
      </c>
      <c r="B14" s="19" t="s">
        <v>12</v>
      </c>
      <c r="C14" s="16">
        <f>C15</f>
        <v>790343</v>
      </c>
      <c r="D14" s="16">
        <f>D15</f>
        <v>757833</v>
      </c>
      <c r="E14" s="66">
        <f aca="true" t="shared" si="0" ref="E14:E77">D14-C14</f>
        <v>-32510</v>
      </c>
      <c r="F14" s="16">
        <f>F15</f>
        <v>755633.4</v>
      </c>
      <c r="G14" s="66">
        <f aca="true" t="shared" si="1" ref="G14:G77">F14-D14</f>
        <v>-2199.5999999999767</v>
      </c>
      <c r="H14" s="16">
        <f aca="true" t="shared" si="2" ref="H14:H74">F14/D14*100</f>
        <v>99.70975135682927</v>
      </c>
      <c r="I14" s="16" t="e">
        <f>I15</f>
        <v>#REF!</v>
      </c>
    </row>
    <row r="15" spans="1:9" s="20" customFormat="1" ht="12.75">
      <c r="A15" s="14" t="s">
        <v>13</v>
      </c>
      <c r="B15" s="15" t="s">
        <v>14</v>
      </c>
      <c r="C15" s="16">
        <f>C16+C21+C27+C32+C35</f>
        <v>790343</v>
      </c>
      <c r="D15" s="16">
        <f>D16+D21+D27+D32+D35</f>
        <v>757833</v>
      </c>
      <c r="E15" s="66">
        <f t="shared" si="0"/>
        <v>-32510</v>
      </c>
      <c r="F15" s="16">
        <f>F16+F21+F27+F32+F35</f>
        <v>755633.4</v>
      </c>
      <c r="G15" s="66">
        <f t="shared" si="1"/>
        <v>-2199.5999999999767</v>
      </c>
      <c r="H15" s="16">
        <f t="shared" si="2"/>
        <v>99.70975135682927</v>
      </c>
      <c r="I15" s="16" t="e">
        <f>I17+#REF!+I33+I28</f>
        <v>#REF!</v>
      </c>
    </row>
    <row r="16" spans="1:9" s="20" customFormat="1" ht="40.5" customHeight="1">
      <c r="A16" s="21" t="s">
        <v>15</v>
      </c>
      <c r="B16" s="22" t="s">
        <v>16</v>
      </c>
      <c r="C16" s="23">
        <f>SUM(C17:C20)</f>
        <v>745300</v>
      </c>
      <c r="D16" s="23">
        <f>SUM(D17:D20)</f>
        <v>723800</v>
      </c>
      <c r="E16" s="66">
        <f t="shared" si="0"/>
        <v>-21500</v>
      </c>
      <c r="F16" s="23">
        <f>SUM(F17:F20)</f>
        <v>722927.9</v>
      </c>
      <c r="G16" s="66">
        <f t="shared" si="1"/>
        <v>-872.0999999999767</v>
      </c>
      <c r="H16" s="23">
        <f t="shared" si="2"/>
        <v>99.8795109146173</v>
      </c>
      <c r="I16" s="16"/>
    </row>
    <row r="17" spans="1:9" ht="68.25" customHeight="1">
      <c r="A17" s="24" t="s">
        <v>17</v>
      </c>
      <c r="B17" s="25" t="s">
        <v>18</v>
      </c>
      <c r="C17" s="26">
        <v>745300</v>
      </c>
      <c r="D17" s="26">
        <v>723800</v>
      </c>
      <c r="E17" s="66">
        <f t="shared" si="0"/>
        <v>-21500</v>
      </c>
      <c r="F17" s="26">
        <v>721662</v>
      </c>
      <c r="G17" s="66">
        <f t="shared" si="1"/>
        <v>-2138</v>
      </c>
      <c r="H17" s="26">
        <f t="shared" si="2"/>
        <v>99.70461453440177</v>
      </c>
      <c r="I17" s="26"/>
    </row>
    <row r="18" spans="1:9" ht="55.5" customHeight="1">
      <c r="A18" s="24" t="s">
        <v>19</v>
      </c>
      <c r="B18" s="25" t="s">
        <v>20</v>
      </c>
      <c r="C18" s="26"/>
      <c r="D18" s="26"/>
      <c r="E18" s="66">
        <f t="shared" si="0"/>
        <v>0</v>
      </c>
      <c r="F18" s="26">
        <v>1184.4</v>
      </c>
      <c r="G18" s="66">
        <f t="shared" si="1"/>
        <v>1184.4</v>
      </c>
      <c r="H18" s="26"/>
      <c r="I18" s="26"/>
    </row>
    <row r="19" spans="1:9" ht="69" customHeight="1">
      <c r="A19" s="24" t="s">
        <v>21</v>
      </c>
      <c r="B19" s="25" t="s">
        <v>22</v>
      </c>
      <c r="C19" s="26"/>
      <c r="D19" s="26"/>
      <c r="E19" s="66">
        <f t="shared" si="0"/>
        <v>0</v>
      </c>
      <c r="F19" s="26">
        <v>91.9</v>
      </c>
      <c r="G19" s="66">
        <f t="shared" si="1"/>
        <v>91.9</v>
      </c>
      <c r="H19" s="26"/>
      <c r="I19" s="26"/>
    </row>
    <row r="20" spans="1:9" ht="54.75" customHeight="1">
      <c r="A20" s="24" t="s">
        <v>23</v>
      </c>
      <c r="B20" s="25" t="s">
        <v>24</v>
      </c>
      <c r="C20" s="26"/>
      <c r="D20" s="26"/>
      <c r="E20" s="66">
        <f t="shared" si="0"/>
        <v>0</v>
      </c>
      <c r="F20" s="26">
        <v>-10.4</v>
      </c>
      <c r="G20" s="66">
        <f t="shared" si="1"/>
        <v>-10.4</v>
      </c>
      <c r="H20" s="26"/>
      <c r="I20" s="26"/>
    </row>
    <row r="21" spans="1:9" ht="68.25" customHeight="1">
      <c r="A21" s="21" t="s">
        <v>25</v>
      </c>
      <c r="B21" s="22" t="s">
        <v>26</v>
      </c>
      <c r="C21" s="23">
        <f>SUM(C22:C25)</f>
        <v>2656</v>
      </c>
      <c r="D21" s="23">
        <f>SUM(D22:D25)</f>
        <v>2656</v>
      </c>
      <c r="E21" s="66">
        <f t="shared" si="0"/>
        <v>0</v>
      </c>
      <c r="F21" s="23">
        <f>SUM(F22:F25)</f>
        <v>1771.3000000000002</v>
      </c>
      <c r="G21" s="66">
        <f t="shared" si="1"/>
        <v>-884.6999999999998</v>
      </c>
      <c r="H21" s="23">
        <f t="shared" si="2"/>
        <v>66.69051204819277</v>
      </c>
      <c r="I21" s="26"/>
    </row>
    <row r="22" spans="1:9" ht="82.5" customHeight="1">
      <c r="A22" s="24" t="s">
        <v>27</v>
      </c>
      <c r="B22" s="25" t="s">
        <v>28</v>
      </c>
      <c r="C22" s="26">
        <v>2656</v>
      </c>
      <c r="D22" s="26">
        <v>2656</v>
      </c>
      <c r="E22" s="66">
        <f t="shared" si="0"/>
        <v>0</v>
      </c>
      <c r="F22" s="26">
        <v>1759.4</v>
      </c>
      <c r="G22" s="66">
        <f t="shared" si="1"/>
        <v>-896.5999999999999</v>
      </c>
      <c r="H22" s="26">
        <f t="shared" si="2"/>
        <v>66.24246987951807</v>
      </c>
      <c r="I22" s="26"/>
    </row>
    <row r="23" spans="1:9" ht="74.25" customHeight="1">
      <c r="A23" s="24" t="s">
        <v>29</v>
      </c>
      <c r="B23" s="25" t="s">
        <v>30</v>
      </c>
      <c r="C23" s="26"/>
      <c r="D23" s="26"/>
      <c r="E23" s="66">
        <f t="shared" si="0"/>
        <v>0</v>
      </c>
      <c r="F23" s="26">
        <v>4.9</v>
      </c>
      <c r="G23" s="66">
        <f t="shared" si="1"/>
        <v>4.9</v>
      </c>
      <c r="H23" s="26"/>
      <c r="I23" s="26"/>
    </row>
    <row r="24" spans="1:9" ht="72.75" customHeight="1" hidden="1">
      <c r="A24" s="24" t="s">
        <v>31</v>
      </c>
      <c r="B24" s="25" t="s">
        <v>32</v>
      </c>
      <c r="C24" s="26"/>
      <c r="D24" s="26"/>
      <c r="E24" s="66">
        <f t="shared" si="0"/>
        <v>0</v>
      </c>
      <c r="F24" s="26"/>
      <c r="G24" s="66">
        <f t="shared" si="1"/>
        <v>0</v>
      </c>
      <c r="H24" s="26" t="e">
        <f t="shared" si="2"/>
        <v>#DIV/0!</v>
      </c>
      <c r="I24" s="26"/>
    </row>
    <row r="25" spans="1:9" ht="84" customHeight="1">
      <c r="A25" s="24" t="s">
        <v>33</v>
      </c>
      <c r="B25" s="25" t="s">
        <v>34</v>
      </c>
      <c r="C25" s="26"/>
      <c r="D25" s="26"/>
      <c r="E25" s="66">
        <f t="shared" si="0"/>
        <v>0</v>
      </c>
      <c r="F25" s="26">
        <v>7</v>
      </c>
      <c r="G25" s="66">
        <f t="shared" si="1"/>
        <v>7</v>
      </c>
      <c r="H25" s="26"/>
      <c r="I25" s="26"/>
    </row>
    <row r="26" spans="1:9" ht="75.75" customHeight="1" hidden="1">
      <c r="A26" s="24" t="s">
        <v>35</v>
      </c>
      <c r="B26" s="25" t="s">
        <v>36</v>
      </c>
      <c r="C26" s="26"/>
      <c r="D26" s="26"/>
      <c r="E26" s="66">
        <f t="shared" si="0"/>
        <v>0</v>
      </c>
      <c r="F26" s="26"/>
      <c r="G26" s="66">
        <f t="shared" si="1"/>
        <v>0</v>
      </c>
      <c r="H26" s="26" t="e">
        <f t="shared" si="2"/>
        <v>#DIV/0!</v>
      </c>
      <c r="I26" s="26"/>
    </row>
    <row r="27" spans="1:9" ht="31.5" customHeight="1">
      <c r="A27" s="21" t="s">
        <v>37</v>
      </c>
      <c r="B27" s="22" t="s">
        <v>38</v>
      </c>
      <c r="C27" s="23">
        <f>SUM(C28:C31)</f>
        <v>10400</v>
      </c>
      <c r="D27" s="23">
        <f>SUM(D28:D31)</f>
        <v>4100</v>
      </c>
      <c r="E27" s="66">
        <f t="shared" si="0"/>
        <v>-6300</v>
      </c>
      <c r="F27" s="23">
        <f>SUM(F28:F31)</f>
        <v>4031.5</v>
      </c>
      <c r="G27" s="66">
        <f t="shared" si="1"/>
        <v>-68.5</v>
      </c>
      <c r="H27" s="23">
        <f t="shared" si="2"/>
        <v>98.32926829268293</v>
      </c>
      <c r="I27" s="26"/>
    </row>
    <row r="28" spans="1:9" ht="45.75" customHeight="1">
      <c r="A28" s="24" t="s">
        <v>39</v>
      </c>
      <c r="B28" s="25" t="s">
        <v>40</v>
      </c>
      <c r="C28" s="26">
        <v>10400</v>
      </c>
      <c r="D28" s="26">
        <v>4100</v>
      </c>
      <c r="E28" s="66">
        <f t="shared" si="0"/>
        <v>-6300</v>
      </c>
      <c r="F28" s="26">
        <v>3920.6</v>
      </c>
      <c r="G28" s="66">
        <f t="shared" si="1"/>
        <v>-179.4000000000001</v>
      </c>
      <c r="H28" s="26">
        <f t="shared" si="2"/>
        <v>95.62439024390244</v>
      </c>
      <c r="I28" s="26"/>
    </row>
    <row r="29" spans="1:9" ht="43.5" customHeight="1">
      <c r="A29" s="24" t="s">
        <v>41</v>
      </c>
      <c r="B29" s="25" t="s">
        <v>42</v>
      </c>
      <c r="C29" s="26"/>
      <c r="D29" s="26"/>
      <c r="E29" s="66">
        <f t="shared" si="0"/>
        <v>0</v>
      </c>
      <c r="F29" s="26">
        <v>94.5</v>
      </c>
      <c r="G29" s="66">
        <f t="shared" si="1"/>
        <v>94.5</v>
      </c>
      <c r="H29" s="26"/>
      <c r="I29" s="26"/>
    </row>
    <row r="30" spans="1:9" ht="45.75" customHeight="1">
      <c r="A30" s="24" t="s">
        <v>43</v>
      </c>
      <c r="B30" s="25" t="s">
        <v>44</v>
      </c>
      <c r="C30" s="26"/>
      <c r="D30" s="26"/>
      <c r="E30" s="66">
        <f t="shared" si="0"/>
        <v>0</v>
      </c>
      <c r="F30" s="26">
        <v>16.4</v>
      </c>
      <c r="G30" s="66">
        <f t="shared" si="1"/>
        <v>16.4</v>
      </c>
      <c r="H30" s="26"/>
      <c r="I30" s="26"/>
    </row>
    <row r="31" spans="1:9" ht="38.25" hidden="1">
      <c r="A31" s="24" t="s">
        <v>45</v>
      </c>
      <c r="B31" s="25" t="s">
        <v>46</v>
      </c>
      <c r="C31" s="26"/>
      <c r="D31" s="26"/>
      <c r="E31" s="66">
        <f t="shared" si="0"/>
        <v>0</v>
      </c>
      <c r="F31" s="26"/>
      <c r="G31" s="66">
        <f t="shared" si="1"/>
        <v>0</v>
      </c>
      <c r="H31" s="26"/>
      <c r="I31" s="26"/>
    </row>
    <row r="32" spans="1:9" s="28" customFormat="1" ht="57" customHeight="1">
      <c r="A32" s="21" t="s">
        <v>47</v>
      </c>
      <c r="B32" s="22" t="s">
        <v>48</v>
      </c>
      <c r="C32" s="23">
        <f>C33</f>
        <v>1287</v>
      </c>
      <c r="D32" s="23">
        <f>D33</f>
        <v>4087</v>
      </c>
      <c r="E32" s="66">
        <f t="shared" si="0"/>
        <v>2800</v>
      </c>
      <c r="F32" s="23">
        <f>F33+F34</f>
        <v>4218.6</v>
      </c>
      <c r="G32" s="66">
        <f t="shared" si="1"/>
        <v>131.60000000000036</v>
      </c>
      <c r="H32" s="23">
        <f t="shared" si="2"/>
        <v>103.21996574504529</v>
      </c>
      <c r="I32" s="27"/>
    </row>
    <row r="33" spans="1:9" s="32" customFormat="1" ht="70.5" customHeight="1">
      <c r="A33" s="29" t="s">
        <v>49</v>
      </c>
      <c r="B33" s="30" t="s">
        <v>50</v>
      </c>
      <c r="C33" s="31">
        <v>1287</v>
      </c>
      <c r="D33" s="31">
        <v>4087</v>
      </c>
      <c r="E33" s="66">
        <f t="shared" si="0"/>
        <v>2800</v>
      </c>
      <c r="F33" s="31">
        <v>4218.6</v>
      </c>
      <c r="G33" s="66">
        <f t="shared" si="1"/>
        <v>131.60000000000036</v>
      </c>
      <c r="H33" s="31">
        <f t="shared" si="2"/>
        <v>103.21996574504529</v>
      </c>
      <c r="I33" s="26"/>
    </row>
    <row r="34" spans="1:9" s="32" customFormat="1" ht="54.75" customHeight="1" hidden="1">
      <c r="A34" s="29" t="s">
        <v>534</v>
      </c>
      <c r="B34" s="30" t="s">
        <v>533</v>
      </c>
      <c r="C34" s="31">
        <v>0</v>
      </c>
      <c r="D34" s="31">
        <v>0</v>
      </c>
      <c r="E34" s="66">
        <f t="shared" si="0"/>
        <v>0</v>
      </c>
      <c r="F34" s="31">
        <v>0</v>
      </c>
      <c r="G34" s="66">
        <f t="shared" si="1"/>
        <v>0</v>
      </c>
      <c r="H34" s="31"/>
      <c r="I34" s="26"/>
    </row>
    <row r="35" spans="1:9" s="32" customFormat="1" ht="58.5" customHeight="1">
      <c r="A35" s="21" t="s">
        <v>707</v>
      </c>
      <c r="B35" s="22" t="s">
        <v>705</v>
      </c>
      <c r="C35" s="23">
        <f>C36</f>
        <v>30700</v>
      </c>
      <c r="D35" s="23">
        <f>D36</f>
        <v>23190</v>
      </c>
      <c r="E35" s="66">
        <f t="shared" si="0"/>
        <v>-7510</v>
      </c>
      <c r="F35" s="23">
        <f>F36+F37+F38</f>
        <v>22684.100000000002</v>
      </c>
      <c r="G35" s="66">
        <f t="shared" si="1"/>
        <v>-505.8999999999978</v>
      </c>
      <c r="H35" s="23">
        <f t="shared" si="2"/>
        <v>97.81845623113412</v>
      </c>
      <c r="I35" s="26"/>
    </row>
    <row r="36" spans="1:9" s="32" customFormat="1" ht="83.25" customHeight="1">
      <c r="A36" s="29" t="s">
        <v>741</v>
      </c>
      <c r="B36" s="30" t="s">
        <v>706</v>
      </c>
      <c r="C36" s="31">
        <v>30700</v>
      </c>
      <c r="D36" s="31">
        <v>23190</v>
      </c>
      <c r="E36" s="66">
        <f t="shared" si="0"/>
        <v>-7510</v>
      </c>
      <c r="F36" s="31">
        <v>22626.2</v>
      </c>
      <c r="G36" s="66">
        <f t="shared" si="1"/>
        <v>-563.7999999999993</v>
      </c>
      <c r="H36" s="31">
        <f t="shared" si="2"/>
        <v>97.56877964639932</v>
      </c>
      <c r="I36" s="26"/>
    </row>
    <row r="37" spans="1:9" s="32" customFormat="1" ht="69" customHeight="1">
      <c r="A37" s="29" t="s">
        <v>740</v>
      </c>
      <c r="B37" s="30" t="s">
        <v>739</v>
      </c>
      <c r="C37" s="31"/>
      <c r="D37" s="31"/>
      <c r="E37" s="66">
        <f t="shared" si="0"/>
        <v>0</v>
      </c>
      <c r="F37" s="31">
        <v>57.9</v>
      </c>
      <c r="G37" s="66">
        <f t="shared" si="1"/>
        <v>57.9</v>
      </c>
      <c r="H37" s="31"/>
      <c r="I37" s="26"/>
    </row>
    <row r="38" spans="1:9" s="32" customFormat="1" ht="57" customHeight="1" hidden="1">
      <c r="A38" s="29" t="s">
        <v>419</v>
      </c>
      <c r="B38" s="30" t="s">
        <v>418</v>
      </c>
      <c r="C38" s="31"/>
      <c r="D38" s="31"/>
      <c r="E38" s="66">
        <f t="shared" si="0"/>
        <v>0</v>
      </c>
      <c r="F38" s="31"/>
      <c r="G38" s="66">
        <f t="shared" si="1"/>
        <v>0</v>
      </c>
      <c r="H38" s="31" t="e">
        <f t="shared" si="2"/>
        <v>#DIV/0!</v>
      </c>
      <c r="I38" s="26"/>
    </row>
    <row r="39" spans="1:9" s="35" customFormat="1" ht="29.25" customHeight="1">
      <c r="A39" s="33" t="s">
        <v>51</v>
      </c>
      <c r="B39" s="34" t="s">
        <v>52</v>
      </c>
      <c r="C39" s="16">
        <f aca="true" t="shared" si="3" ref="C39:I39">C40</f>
        <v>10816.6</v>
      </c>
      <c r="D39" s="16">
        <f t="shared" si="3"/>
        <v>11709.7</v>
      </c>
      <c r="E39" s="66">
        <f t="shared" si="0"/>
        <v>893.1000000000004</v>
      </c>
      <c r="F39" s="16">
        <f t="shared" si="3"/>
        <v>12560.9</v>
      </c>
      <c r="G39" s="66">
        <f t="shared" si="1"/>
        <v>851.1999999999989</v>
      </c>
      <c r="H39" s="16">
        <f t="shared" si="2"/>
        <v>107.26918708421222</v>
      </c>
      <c r="I39" s="16">
        <f t="shared" si="3"/>
        <v>0</v>
      </c>
    </row>
    <row r="40" spans="1:9" s="35" customFormat="1" ht="29.25" customHeight="1">
      <c r="A40" s="33" t="s">
        <v>53</v>
      </c>
      <c r="B40" s="36" t="s">
        <v>54</v>
      </c>
      <c r="C40" s="16">
        <f>C41+C42+C43+C44</f>
        <v>10816.6</v>
      </c>
      <c r="D40" s="16">
        <f>D41+D42+D43+D44</f>
        <v>11709.7</v>
      </c>
      <c r="E40" s="66">
        <f t="shared" si="0"/>
        <v>893.1000000000004</v>
      </c>
      <c r="F40" s="16">
        <f>F41+F42+F43+F44</f>
        <v>12560.9</v>
      </c>
      <c r="G40" s="66">
        <f t="shared" si="1"/>
        <v>851.1999999999989</v>
      </c>
      <c r="H40" s="16">
        <f t="shared" si="2"/>
        <v>107.26918708421222</v>
      </c>
      <c r="I40" s="16">
        <f>I41+I42+I43+I44</f>
        <v>0</v>
      </c>
    </row>
    <row r="41" spans="1:9" ht="44.25" customHeight="1">
      <c r="A41" s="37" t="s">
        <v>841</v>
      </c>
      <c r="B41" s="38" t="s">
        <v>55</v>
      </c>
      <c r="C41" s="26">
        <v>4879.5</v>
      </c>
      <c r="D41" s="26">
        <v>5400.8</v>
      </c>
      <c r="E41" s="66">
        <f t="shared" si="0"/>
        <v>521.3000000000002</v>
      </c>
      <c r="F41" s="26">
        <v>6182.8</v>
      </c>
      <c r="G41" s="66">
        <f t="shared" si="1"/>
        <v>782</v>
      </c>
      <c r="H41" s="26">
        <f t="shared" si="2"/>
        <v>114.47933639460821</v>
      </c>
      <c r="I41" s="26"/>
    </row>
    <row r="42" spans="1:9" ht="57.75" customHeight="1">
      <c r="A42" s="37" t="s">
        <v>842</v>
      </c>
      <c r="B42" s="38" t="s">
        <v>56</v>
      </c>
      <c r="C42" s="26">
        <v>42.6</v>
      </c>
      <c r="D42" s="26">
        <v>31.8</v>
      </c>
      <c r="E42" s="66">
        <f t="shared" si="0"/>
        <v>-10.8</v>
      </c>
      <c r="F42" s="26">
        <v>36.4</v>
      </c>
      <c r="G42" s="66">
        <f t="shared" si="1"/>
        <v>4.599999999999998</v>
      </c>
      <c r="H42" s="26">
        <f t="shared" si="2"/>
        <v>114.46540880503144</v>
      </c>
      <c r="I42" s="26"/>
    </row>
    <row r="43" spans="1:9" ht="42" customHeight="1">
      <c r="A43" s="37" t="s">
        <v>843</v>
      </c>
      <c r="B43" s="38" t="s">
        <v>57</v>
      </c>
      <c r="C43" s="26">
        <v>6803</v>
      </c>
      <c r="D43" s="26">
        <v>6975.8</v>
      </c>
      <c r="E43" s="66">
        <f t="shared" si="0"/>
        <v>172.80000000000018</v>
      </c>
      <c r="F43" s="26">
        <v>7122.1</v>
      </c>
      <c r="G43" s="66">
        <f t="shared" si="1"/>
        <v>146.30000000000018</v>
      </c>
      <c r="H43" s="26">
        <f t="shared" si="2"/>
        <v>102.09725049456692</v>
      </c>
      <c r="I43" s="26"/>
    </row>
    <row r="44" spans="1:9" ht="42.75" customHeight="1">
      <c r="A44" s="37" t="s">
        <v>844</v>
      </c>
      <c r="B44" s="38" t="s">
        <v>58</v>
      </c>
      <c r="C44" s="26">
        <v>-908.5</v>
      </c>
      <c r="D44" s="26">
        <v>-698.7</v>
      </c>
      <c r="E44" s="66">
        <f t="shared" si="0"/>
        <v>209.79999999999995</v>
      </c>
      <c r="F44" s="26">
        <v>-780.4</v>
      </c>
      <c r="G44" s="66">
        <f t="shared" si="1"/>
        <v>-81.69999999999993</v>
      </c>
      <c r="H44" s="26">
        <f t="shared" si="2"/>
        <v>111.69314441104908</v>
      </c>
      <c r="I44" s="26"/>
    </row>
    <row r="45" spans="1:9" ht="12.75">
      <c r="A45" s="14" t="s">
        <v>59</v>
      </c>
      <c r="B45" s="19" t="s">
        <v>60</v>
      </c>
      <c r="C45" s="16">
        <f>C46+C57+C61</f>
        <v>9764.6</v>
      </c>
      <c r="D45" s="16">
        <f>D46+D57+D61</f>
        <v>9764.6</v>
      </c>
      <c r="E45" s="66">
        <f t="shared" si="0"/>
        <v>0</v>
      </c>
      <c r="F45" s="16">
        <f>F46+F57+F61</f>
        <v>10146.8</v>
      </c>
      <c r="G45" s="66">
        <f t="shared" si="1"/>
        <v>382.1999999999989</v>
      </c>
      <c r="H45" s="16">
        <f t="shared" si="2"/>
        <v>103.91413882801137</v>
      </c>
      <c r="I45" s="16">
        <f>I46+I57+I61</f>
        <v>0</v>
      </c>
    </row>
    <row r="46" spans="1:9" s="35" customFormat="1" ht="12.75">
      <c r="A46" s="14" t="s">
        <v>61</v>
      </c>
      <c r="B46" s="15" t="s">
        <v>62</v>
      </c>
      <c r="C46" s="16">
        <f>C47+C53</f>
        <v>0</v>
      </c>
      <c r="D46" s="16">
        <f>D47+D53</f>
        <v>0</v>
      </c>
      <c r="E46" s="66">
        <f t="shared" si="0"/>
        <v>0</v>
      </c>
      <c r="F46" s="16">
        <f>F47+F53</f>
        <v>68.69999999999999</v>
      </c>
      <c r="G46" s="66">
        <f t="shared" si="1"/>
        <v>68.69999999999999</v>
      </c>
      <c r="H46" s="16"/>
      <c r="I46" s="16">
        <f>I48+I54</f>
        <v>0</v>
      </c>
    </row>
    <row r="47" spans="1:9" s="28" customFormat="1" ht="18" customHeight="1">
      <c r="A47" s="39" t="s">
        <v>63</v>
      </c>
      <c r="B47" s="40" t="s">
        <v>64</v>
      </c>
      <c r="C47" s="27">
        <f>SUM(C48:C52)</f>
        <v>0</v>
      </c>
      <c r="D47" s="27">
        <f>SUM(D48:D52)</f>
        <v>0</v>
      </c>
      <c r="E47" s="66">
        <f t="shared" si="0"/>
        <v>0</v>
      </c>
      <c r="F47" s="27">
        <f>SUM(F48:F52)</f>
        <v>68.69999999999999</v>
      </c>
      <c r="G47" s="66">
        <f t="shared" si="1"/>
        <v>68.69999999999999</v>
      </c>
      <c r="H47" s="27"/>
      <c r="I47" s="27"/>
    </row>
    <row r="48" spans="1:9" ht="38.25">
      <c r="A48" s="24" t="s">
        <v>65</v>
      </c>
      <c r="B48" s="38" t="s">
        <v>66</v>
      </c>
      <c r="C48" s="31">
        <v>0</v>
      </c>
      <c r="D48" s="31">
        <v>0</v>
      </c>
      <c r="E48" s="66">
        <f t="shared" si="0"/>
        <v>0</v>
      </c>
      <c r="F48" s="31">
        <v>-15.7</v>
      </c>
      <c r="G48" s="66">
        <f t="shared" si="1"/>
        <v>-15.7</v>
      </c>
      <c r="H48" s="31"/>
      <c r="I48" s="31"/>
    </row>
    <row r="49" spans="1:9" ht="25.5">
      <c r="A49" s="24" t="s">
        <v>67</v>
      </c>
      <c r="B49" s="38" t="s">
        <v>68</v>
      </c>
      <c r="C49" s="31"/>
      <c r="D49" s="31"/>
      <c r="E49" s="66">
        <f t="shared" si="0"/>
        <v>0</v>
      </c>
      <c r="F49" s="31">
        <v>76.1</v>
      </c>
      <c r="G49" s="66">
        <f t="shared" si="1"/>
        <v>76.1</v>
      </c>
      <c r="H49" s="31"/>
      <c r="I49" s="31"/>
    </row>
    <row r="50" spans="1:9" ht="25.5" hidden="1">
      <c r="A50" s="24" t="s">
        <v>701</v>
      </c>
      <c r="B50" s="38" t="s">
        <v>700</v>
      </c>
      <c r="C50" s="31"/>
      <c r="D50" s="31"/>
      <c r="E50" s="66">
        <f t="shared" si="0"/>
        <v>0</v>
      </c>
      <c r="F50" s="31">
        <v>0</v>
      </c>
      <c r="G50" s="66">
        <f t="shared" si="1"/>
        <v>0</v>
      </c>
      <c r="H50" s="31"/>
      <c r="I50" s="31"/>
    </row>
    <row r="51" spans="1:9" ht="38.25">
      <c r="A51" s="24" t="s">
        <v>69</v>
      </c>
      <c r="B51" s="38" t="s">
        <v>70</v>
      </c>
      <c r="C51" s="31"/>
      <c r="D51" s="31"/>
      <c r="E51" s="66">
        <f t="shared" si="0"/>
        <v>0</v>
      </c>
      <c r="F51" s="31">
        <v>8.3</v>
      </c>
      <c r="G51" s="66">
        <f t="shared" si="1"/>
        <v>8.3</v>
      </c>
      <c r="H51" s="31"/>
      <c r="I51" s="31"/>
    </row>
    <row r="52" spans="1:9" ht="27.75" customHeight="1" hidden="1">
      <c r="A52" s="24" t="s">
        <v>71</v>
      </c>
      <c r="B52" s="38" t="s">
        <v>72</v>
      </c>
      <c r="C52" s="31"/>
      <c r="D52" s="31"/>
      <c r="E52" s="66">
        <f t="shared" si="0"/>
        <v>0</v>
      </c>
      <c r="F52" s="31">
        <v>0</v>
      </c>
      <c r="G52" s="66">
        <f t="shared" si="1"/>
        <v>0</v>
      </c>
      <c r="H52" s="31"/>
      <c r="I52" s="31"/>
    </row>
    <row r="53" spans="1:9" s="28" customFormat="1" ht="28.5" customHeight="1" hidden="1">
      <c r="A53" s="39" t="s">
        <v>73</v>
      </c>
      <c r="B53" s="41" t="s">
        <v>74</v>
      </c>
      <c r="C53" s="23">
        <f>SUM(C54:C56)</f>
        <v>0</v>
      </c>
      <c r="D53" s="23">
        <f>SUM(D54:D56)</f>
        <v>0</v>
      </c>
      <c r="E53" s="66">
        <f t="shared" si="0"/>
        <v>0</v>
      </c>
      <c r="F53" s="23">
        <f>SUM(F54:F56)</f>
        <v>0</v>
      </c>
      <c r="G53" s="66">
        <f t="shared" si="1"/>
        <v>0</v>
      </c>
      <c r="H53" s="23"/>
      <c r="I53" s="23"/>
    </row>
    <row r="54" spans="1:9" ht="42.75" customHeight="1" hidden="1">
      <c r="A54" s="24" t="s">
        <v>75</v>
      </c>
      <c r="B54" s="38" t="s">
        <v>76</v>
      </c>
      <c r="C54" s="31">
        <v>0</v>
      </c>
      <c r="D54" s="31">
        <v>0</v>
      </c>
      <c r="E54" s="66">
        <f t="shared" si="0"/>
        <v>0</v>
      </c>
      <c r="F54" s="31"/>
      <c r="G54" s="66">
        <f t="shared" si="1"/>
        <v>0</v>
      </c>
      <c r="H54" s="31" t="e">
        <f t="shared" si="2"/>
        <v>#DIV/0!</v>
      </c>
      <c r="I54" s="31"/>
    </row>
    <row r="55" spans="1:9" ht="30" customHeight="1" hidden="1">
      <c r="A55" s="24" t="s">
        <v>77</v>
      </c>
      <c r="B55" s="38" t="s">
        <v>78</v>
      </c>
      <c r="C55" s="31">
        <v>0</v>
      </c>
      <c r="D55" s="31">
        <v>0</v>
      </c>
      <c r="E55" s="66">
        <f t="shared" si="0"/>
        <v>0</v>
      </c>
      <c r="F55" s="31">
        <v>0</v>
      </c>
      <c r="G55" s="66">
        <f t="shared" si="1"/>
        <v>0</v>
      </c>
      <c r="H55" s="31"/>
      <c r="I55" s="31"/>
    </row>
    <row r="56" spans="1:9" ht="43.5" customHeight="1" hidden="1">
      <c r="A56" s="24" t="s">
        <v>79</v>
      </c>
      <c r="B56" s="38" t="s">
        <v>80</v>
      </c>
      <c r="C56" s="31"/>
      <c r="D56" s="31"/>
      <c r="E56" s="66">
        <f t="shared" si="0"/>
        <v>0</v>
      </c>
      <c r="F56" s="31"/>
      <c r="G56" s="66">
        <f t="shared" si="1"/>
        <v>0</v>
      </c>
      <c r="H56" s="31" t="e">
        <f t="shared" si="2"/>
        <v>#DIV/0!</v>
      </c>
      <c r="I56" s="31"/>
    </row>
    <row r="57" spans="1:9" s="35" customFormat="1" ht="15.75" customHeight="1">
      <c r="A57" s="14" t="s">
        <v>81</v>
      </c>
      <c r="B57" s="15" t="s">
        <v>82</v>
      </c>
      <c r="C57" s="16">
        <f>C58+C59</f>
        <v>34</v>
      </c>
      <c r="D57" s="16">
        <f>D58+D59</f>
        <v>34</v>
      </c>
      <c r="E57" s="66">
        <f t="shared" si="0"/>
        <v>0</v>
      </c>
      <c r="F57" s="16">
        <f>SUM(F58:F60)</f>
        <v>34.1</v>
      </c>
      <c r="G57" s="66">
        <f t="shared" si="1"/>
        <v>0.10000000000000142</v>
      </c>
      <c r="H57" s="16">
        <f t="shared" si="2"/>
        <v>100.29411764705883</v>
      </c>
      <c r="I57" s="16">
        <f>I58+I59</f>
        <v>0</v>
      </c>
    </row>
    <row r="58" spans="1:9" s="32" customFormat="1" ht="29.25" customHeight="1">
      <c r="A58" s="24" t="s">
        <v>83</v>
      </c>
      <c r="B58" s="38" t="s">
        <v>84</v>
      </c>
      <c r="C58" s="26">
        <v>34</v>
      </c>
      <c r="D58" s="26">
        <v>34</v>
      </c>
      <c r="E58" s="66">
        <f t="shared" si="0"/>
        <v>0</v>
      </c>
      <c r="F58" s="26">
        <v>32.9</v>
      </c>
      <c r="G58" s="66">
        <f t="shared" si="1"/>
        <v>-1.1000000000000014</v>
      </c>
      <c r="H58" s="26">
        <f t="shared" si="2"/>
        <v>96.76470588235294</v>
      </c>
      <c r="I58" s="26">
        <v>0</v>
      </c>
    </row>
    <row r="59" spans="1:9" ht="18" customHeight="1">
      <c r="A59" s="24" t="s">
        <v>85</v>
      </c>
      <c r="B59" s="38" t="s">
        <v>86</v>
      </c>
      <c r="C59" s="31"/>
      <c r="D59" s="31"/>
      <c r="E59" s="66">
        <f t="shared" si="0"/>
        <v>0</v>
      </c>
      <c r="F59" s="31">
        <v>1.2</v>
      </c>
      <c r="G59" s="66">
        <f t="shared" si="1"/>
        <v>1.2</v>
      </c>
      <c r="H59" s="31"/>
      <c r="I59" s="27">
        <v>0</v>
      </c>
    </row>
    <row r="60" spans="1:9" ht="25.5" hidden="1">
      <c r="A60" s="24" t="s">
        <v>87</v>
      </c>
      <c r="B60" s="38" t="s">
        <v>88</v>
      </c>
      <c r="C60" s="27"/>
      <c r="D60" s="27"/>
      <c r="E60" s="66">
        <f t="shared" si="0"/>
        <v>0</v>
      </c>
      <c r="F60" s="31"/>
      <c r="G60" s="66">
        <f t="shared" si="1"/>
        <v>0</v>
      </c>
      <c r="H60" s="31"/>
      <c r="I60" s="27"/>
    </row>
    <row r="61" spans="1:9" s="35" customFormat="1" ht="18" customHeight="1">
      <c r="A61" s="14" t="s">
        <v>89</v>
      </c>
      <c r="B61" s="15" t="s">
        <v>90</v>
      </c>
      <c r="C61" s="16">
        <f>C62</f>
        <v>9730.6</v>
      </c>
      <c r="D61" s="16">
        <f>D62</f>
        <v>9730.6</v>
      </c>
      <c r="E61" s="66">
        <f t="shared" si="0"/>
        <v>0</v>
      </c>
      <c r="F61" s="16">
        <f>F62+F64+F63</f>
        <v>10044</v>
      </c>
      <c r="G61" s="66">
        <f t="shared" si="1"/>
        <v>313.39999999999964</v>
      </c>
      <c r="H61" s="16">
        <f t="shared" si="2"/>
        <v>103.220767475798</v>
      </c>
      <c r="I61" s="16">
        <f>I62</f>
        <v>0</v>
      </c>
    </row>
    <row r="62" spans="1:9" s="32" customFormat="1" ht="45" customHeight="1">
      <c r="A62" s="24" t="s">
        <v>91</v>
      </c>
      <c r="B62" s="38" t="s">
        <v>92</v>
      </c>
      <c r="C62" s="26">
        <v>9730.6</v>
      </c>
      <c r="D62" s="26">
        <v>9730.6</v>
      </c>
      <c r="E62" s="66">
        <f t="shared" si="0"/>
        <v>0</v>
      </c>
      <c r="F62" s="26">
        <v>9983</v>
      </c>
      <c r="G62" s="66">
        <f t="shared" si="1"/>
        <v>252.39999999999964</v>
      </c>
      <c r="H62" s="26">
        <f t="shared" si="2"/>
        <v>102.59387910303579</v>
      </c>
      <c r="I62" s="26"/>
    </row>
    <row r="63" spans="1:9" s="32" customFormat="1" ht="30.75" customHeight="1">
      <c r="A63" s="24" t="s">
        <v>93</v>
      </c>
      <c r="B63" s="38" t="s">
        <v>94</v>
      </c>
      <c r="C63" s="26"/>
      <c r="D63" s="26"/>
      <c r="E63" s="66">
        <f t="shared" si="0"/>
        <v>0</v>
      </c>
      <c r="F63" s="26">
        <v>61</v>
      </c>
      <c r="G63" s="66">
        <f t="shared" si="1"/>
        <v>61</v>
      </c>
      <c r="H63" s="26"/>
      <c r="I63" s="26"/>
    </row>
    <row r="64" spans="1:9" s="32" customFormat="1" ht="25.5" hidden="1">
      <c r="A64" s="24" t="s">
        <v>95</v>
      </c>
      <c r="B64" s="38" t="s">
        <v>96</v>
      </c>
      <c r="C64" s="26"/>
      <c r="D64" s="26"/>
      <c r="E64" s="66">
        <f t="shared" si="0"/>
        <v>0</v>
      </c>
      <c r="F64" s="26">
        <v>0</v>
      </c>
      <c r="G64" s="66">
        <f t="shared" si="1"/>
        <v>0</v>
      </c>
      <c r="H64" s="26"/>
      <c r="I64" s="26"/>
    </row>
    <row r="65" spans="1:9" s="28" customFormat="1" ht="16.5" customHeight="1">
      <c r="A65" s="14" t="s">
        <v>97</v>
      </c>
      <c r="B65" s="19" t="s">
        <v>98</v>
      </c>
      <c r="C65" s="16">
        <f>C66+C85+C72</f>
        <v>120299</v>
      </c>
      <c r="D65" s="16">
        <f>D66+D85+D72</f>
        <v>141099</v>
      </c>
      <c r="E65" s="66">
        <f t="shared" si="0"/>
        <v>20800</v>
      </c>
      <c r="F65" s="16">
        <f>F66+F85+F72</f>
        <v>176358.7</v>
      </c>
      <c r="G65" s="66">
        <f t="shared" si="1"/>
        <v>35259.70000000001</v>
      </c>
      <c r="H65" s="16">
        <f t="shared" si="2"/>
        <v>124.9893337302178</v>
      </c>
      <c r="I65" s="16" t="e">
        <f>I66+I85+I72+#REF!</f>
        <v>#REF!</v>
      </c>
    </row>
    <row r="66" spans="1:9" s="35" customFormat="1" ht="15.75" customHeight="1">
      <c r="A66" s="14" t="s">
        <v>99</v>
      </c>
      <c r="B66" s="15" t="s">
        <v>100</v>
      </c>
      <c r="C66" s="16">
        <f>C67</f>
        <v>5321</v>
      </c>
      <c r="D66" s="16">
        <f>D67</f>
        <v>9821</v>
      </c>
      <c r="E66" s="66">
        <f t="shared" si="0"/>
        <v>4500</v>
      </c>
      <c r="F66" s="16">
        <f>SUM(F67:F71)</f>
        <v>10042</v>
      </c>
      <c r="G66" s="66">
        <f t="shared" si="1"/>
        <v>221</v>
      </c>
      <c r="H66" s="16">
        <f t="shared" si="2"/>
        <v>102.25028001221872</v>
      </c>
      <c r="I66" s="16">
        <f>I67</f>
        <v>0</v>
      </c>
    </row>
    <row r="67" spans="1:9" ht="56.25" customHeight="1">
      <c r="A67" s="24" t="s">
        <v>101</v>
      </c>
      <c r="B67" s="38" t="s">
        <v>102</v>
      </c>
      <c r="C67" s="26">
        <v>5321</v>
      </c>
      <c r="D67" s="26">
        <v>9821</v>
      </c>
      <c r="E67" s="66">
        <f t="shared" si="0"/>
        <v>4500</v>
      </c>
      <c r="F67" s="26">
        <v>9584.2</v>
      </c>
      <c r="G67" s="66">
        <f t="shared" si="1"/>
        <v>-236.79999999999927</v>
      </c>
      <c r="H67" s="26">
        <f t="shared" si="2"/>
        <v>97.5888402403014</v>
      </c>
      <c r="I67" s="26"/>
    </row>
    <row r="68" spans="1:9" ht="42" customHeight="1">
      <c r="A68" s="24" t="s">
        <v>103</v>
      </c>
      <c r="B68" s="38" t="s">
        <v>104</v>
      </c>
      <c r="C68" s="26"/>
      <c r="D68" s="26"/>
      <c r="E68" s="66">
        <f t="shared" si="0"/>
        <v>0</v>
      </c>
      <c r="F68" s="26">
        <v>458.4</v>
      </c>
      <c r="G68" s="66">
        <f t="shared" si="1"/>
        <v>458.4</v>
      </c>
      <c r="H68" s="26"/>
      <c r="I68" s="26"/>
    </row>
    <row r="69" spans="1:9" ht="41.25" customHeight="1" hidden="1">
      <c r="A69" s="24" t="s">
        <v>105</v>
      </c>
      <c r="B69" s="38" t="s">
        <v>106</v>
      </c>
      <c r="C69" s="26"/>
      <c r="D69" s="26"/>
      <c r="E69" s="66">
        <f t="shared" si="0"/>
        <v>0</v>
      </c>
      <c r="F69" s="26"/>
      <c r="G69" s="66">
        <f t="shared" si="1"/>
        <v>0</v>
      </c>
      <c r="H69" s="26" t="e">
        <f t="shared" si="2"/>
        <v>#DIV/0!</v>
      </c>
      <c r="I69" s="26"/>
    </row>
    <row r="70" spans="1:9" ht="51" hidden="1">
      <c r="A70" s="24" t="s">
        <v>107</v>
      </c>
      <c r="B70" s="38" t="s">
        <v>108</v>
      </c>
      <c r="C70" s="26"/>
      <c r="D70" s="26"/>
      <c r="E70" s="66">
        <f t="shared" si="0"/>
        <v>0</v>
      </c>
      <c r="F70" s="26"/>
      <c r="G70" s="66">
        <f t="shared" si="1"/>
        <v>0</v>
      </c>
      <c r="H70" s="26" t="e">
        <f t="shared" si="2"/>
        <v>#DIV/0!</v>
      </c>
      <c r="I70" s="26"/>
    </row>
    <row r="71" spans="1:9" ht="29.25" customHeight="1">
      <c r="A71" s="24" t="s">
        <v>109</v>
      </c>
      <c r="B71" s="38" t="s">
        <v>110</v>
      </c>
      <c r="C71" s="26"/>
      <c r="D71" s="26"/>
      <c r="E71" s="66">
        <f t="shared" si="0"/>
        <v>0</v>
      </c>
      <c r="F71" s="26">
        <v>-0.6</v>
      </c>
      <c r="G71" s="66">
        <f t="shared" si="1"/>
        <v>-0.6</v>
      </c>
      <c r="H71" s="26"/>
      <c r="I71" s="26"/>
    </row>
    <row r="72" spans="1:9" s="35" customFormat="1" ht="17.25" customHeight="1">
      <c r="A72" s="42" t="s">
        <v>111</v>
      </c>
      <c r="B72" s="43" t="s">
        <v>112</v>
      </c>
      <c r="C72" s="44">
        <f>C73+C79</f>
        <v>41310</v>
      </c>
      <c r="D72" s="44">
        <f>D73+D79</f>
        <v>41310</v>
      </c>
      <c r="E72" s="66">
        <f t="shared" si="0"/>
        <v>0</v>
      </c>
      <c r="F72" s="44">
        <f>F73+F79</f>
        <v>38340.600000000006</v>
      </c>
      <c r="G72" s="66">
        <f t="shared" si="1"/>
        <v>-2969.399999999994</v>
      </c>
      <c r="H72" s="44">
        <f t="shared" si="2"/>
        <v>92.81190994916486</v>
      </c>
      <c r="I72" s="44">
        <f>I74+I80</f>
        <v>0</v>
      </c>
    </row>
    <row r="73" spans="1:9" s="28" customFormat="1" ht="17.25" customHeight="1">
      <c r="A73" s="39" t="s">
        <v>113</v>
      </c>
      <c r="B73" s="41" t="s">
        <v>114</v>
      </c>
      <c r="C73" s="23">
        <f>SUM(C74:C77)</f>
        <v>21660</v>
      </c>
      <c r="D73" s="23">
        <f>SUM(D74:D77)</f>
        <v>21660</v>
      </c>
      <c r="E73" s="66">
        <f t="shared" si="0"/>
        <v>0</v>
      </c>
      <c r="F73" s="23">
        <f>SUM(F74:F78)</f>
        <v>21150.500000000004</v>
      </c>
      <c r="G73" s="66">
        <f t="shared" si="1"/>
        <v>-509.49999999999636</v>
      </c>
      <c r="H73" s="23">
        <f t="shared" si="2"/>
        <v>97.64773776546632</v>
      </c>
      <c r="I73" s="23"/>
    </row>
    <row r="74" spans="1:9" ht="30" customHeight="1">
      <c r="A74" s="24" t="s">
        <v>115</v>
      </c>
      <c r="B74" s="38" t="s">
        <v>116</v>
      </c>
      <c r="C74" s="26">
        <v>21660</v>
      </c>
      <c r="D74" s="26">
        <v>21660</v>
      </c>
      <c r="E74" s="66">
        <f t="shared" si="0"/>
        <v>0</v>
      </c>
      <c r="F74" s="26">
        <v>21048.7</v>
      </c>
      <c r="G74" s="66">
        <f t="shared" si="1"/>
        <v>-611.2999999999993</v>
      </c>
      <c r="H74" s="26">
        <f t="shared" si="2"/>
        <v>97.17774699907665</v>
      </c>
      <c r="I74" s="26"/>
    </row>
    <row r="75" spans="1:9" ht="16.5" customHeight="1">
      <c r="A75" s="24" t="s">
        <v>117</v>
      </c>
      <c r="B75" s="38" t="s">
        <v>118</v>
      </c>
      <c r="C75" s="26"/>
      <c r="D75" s="26"/>
      <c r="E75" s="66">
        <f t="shared" si="0"/>
        <v>0</v>
      </c>
      <c r="F75" s="26">
        <v>101.9</v>
      </c>
      <c r="G75" s="66">
        <f t="shared" si="1"/>
        <v>101.9</v>
      </c>
      <c r="H75" s="26"/>
      <c r="I75" s="26"/>
    </row>
    <row r="76" spans="1:9" ht="12.75" hidden="1">
      <c r="A76" s="24" t="s">
        <v>119</v>
      </c>
      <c r="B76" s="38" t="s">
        <v>120</v>
      </c>
      <c r="C76" s="26"/>
      <c r="D76" s="26"/>
      <c r="E76" s="66">
        <f t="shared" si="0"/>
        <v>0</v>
      </c>
      <c r="F76" s="26">
        <v>0</v>
      </c>
      <c r="G76" s="66">
        <f t="shared" si="1"/>
        <v>0</v>
      </c>
      <c r="H76" s="26"/>
      <c r="I76" s="26"/>
    </row>
    <row r="77" spans="1:9" ht="30.75" customHeight="1" hidden="1">
      <c r="A77" s="24" t="s">
        <v>121</v>
      </c>
      <c r="B77" s="38" t="s">
        <v>122</v>
      </c>
      <c r="C77" s="26"/>
      <c r="D77" s="26"/>
      <c r="E77" s="66">
        <f t="shared" si="0"/>
        <v>0</v>
      </c>
      <c r="F77" s="26">
        <v>0</v>
      </c>
      <c r="G77" s="66">
        <f t="shared" si="1"/>
        <v>0</v>
      </c>
      <c r="H77" s="26"/>
      <c r="I77" s="26"/>
    </row>
    <row r="78" spans="1:9" ht="15.75" customHeight="1">
      <c r="A78" s="24" t="s">
        <v>123</v>
      </c>
      <c r="B78" s="38" t="s">
        <v>124</v>
      </c>
      <c r="C78" s="26"/>
      <c r="D78" s="26"/>
      <c r="E78" s="66">
        <f aca="true" t="shared" si="4" ref="E78:E141">D78-C78</f>
        <v>0</v>
      </c>
      <c r="F78" s="26">
        <v>-0.1</v>
      </c>
      <c r="G78" s="66">
        <f aca="true" t="shared" si="5" ref="G78:G141">F78-D78</f>
        <v>-0.1</v>
      </c>
      <c r="H78" s="26"/>
      <c r="I78" s="26"/>
    </row>
    <row r="79" spans="1:9" s="28" customFormat="1" ht="18" customHeight="1">
      <c r="A79" s="39" t="s">
        <v>125</v>
      </c>
      <c r="B79" s="41" t="s">
        <v>126</v>
      </c>
      <c r="C79" s="27">
        <f>SUM(C80:C84)</f>
        <v>19650</v>
      </c>
      <c r="D79" s="27">
        <f>SUM(D80:D84)</f>
        <v>19650</v>
      </c>
      <c r="E79" s="66">
        <f t="shared" si="4"/>
        <v>0</v>
      </c>
      <c r="F79" s="27">
        <f>SUM(F80:F84)</f>
        <v>17190.1</v>
      </c>
      <c r="G79" s="66">
        <f t="shared" si="5"/>
        <v>-2459.9000000000015</v>
      </c>
      <c r="H79" s="27">
        <f aca="true" t="shared" si="6" ref="H79:H141">F79/D79*100</f>
        <v>87.48142493638676</v>
      </c>
      <c r="I79" s="27"/>
    </row>
    <row r="80" spans="1:9" ht="30" customHeight="1">
      <c r="A80" s="24" t="s">
        <v>127</v>
      </c>
      <c r="B80" s="38" t="s">
        <v>128</v>
      </c>
      <c r="C80" s="31">
        <v>19650</v>
      </c>
      <c r="D80" s="31">
        <v>19650</v>
      </c>
      <c r="E80" s="66">
        <f t="shared" si="4"/>
        <v>0</v>
      </c>
      <c r="F80" s="31">
        <v>16348.5</v>
      </c>
      <c r="G80" s="66">
        <f t="shared" si="5"/>
        <v>-3301.5</v>
      </c>
      <c r="H80" s="31">
        <f t="shared" si="6"/>
        <v>83.19847328244275</v>
      </c>
      <c r="I80" s="31"/>
    </row>
    <row r="81" spans="1:9" ht="18" customHeight="1">
      <c r="A81" s="24" t="s">
        <v>129</v>
      </c>
      <c r="B81" s="38" t="s">
        <v>130</v>
      </c>
      <c r="C81" s="31"/>
      <c r="D81" s="31"/>
      <c r="E81" s="66">
        <f t="shared" si="4"/>
        <v>0</v>
      </c>
      <c r="F81" s="31">
        <v>841.6</v>
      </c>
      <c r="G81" s="66">
        <f t="shared" si="5"/>
        <v>841.6</v>
      </c>
      <c r="H81" s="31"/>
      <c r="I81" s="31"/>
    </row>
    <row r="82" spans="1:9" ht="12.75" hidden="1">
      <c r="A82" s="24" t="s">
        <v>131</v>
      </c>
      <c r="B82" s="38" t="s">
        <v>132</v>
      </c>
      <c r="C82" s="31"/>
      <c r="D82" s="31"/>
      <c r="E82" s="66">
        <f t="shared" si="4"/>
        <v>0</v>
      </c>
      <c r="F82" s="31"/>
      <c r="G82" s="66">
        <f t="shared" si="5"/>
        <v>0</v>
      </c>
      <c r="H82" s="31" t="e">
        <f t="shared" si="6"/>
        <v>#DIV/0!</v>
      </c>
      <c r="I82" s="31"/>
    </row>
    <row r="83" spans="1:9" ht="25.5" hidden="1">
      <c r="A83" s="24" t="s">
        <v>133</v>
      </c>
      <c r="B83" s="38" t="s">
        <v>134</v>
      </c>
      <c r="C83" s="31"/>
      <c r="D83" s="31"/>
      <c r="E83" s="66">
        <f t="shared" si="4"/>
        <v>0</v>
      </c>
      <c r="F83" s="31"/>
      <c r="G83" s="66">
        <f t="shared" si="5"/>
        <v>0</v>
      </c>
      <c r="H83" s="31" t="e">
        <f t="shared" si="6"/>
        <v>#DIV/0!</v>
      </c>
      <c r="I83" s="31"/>
    </row>
    <row r="84" spans="1:9" ht="12.75" hidden="1">
      <c r="A84" s="24" t="s">
        <v>135</v>
      </c>
      <c r="B84" s="38" t="s">
        <v>124</v>
      </c>
      <c r="C84" s="31"/>
      <c r="D84" s="31"/>
      <c r="E84" s="66">
        <f t="shared" si="4"/>
        <v>0</v>
      </c>
      <c r="F84" s="31">
        <v>0</v>
      </c>
      <c r="G84" s="66">
        <f t="shared" si="5"/>
        <v>0</v>
      </c>
      <c r="H84" s="31"/>
      <c r="I84" s="31"/>
    </row>
    <row r="85" spans="1:9" s="35" customFormat="1" ht="12.75">
      <c r="A85" s="42" t="s">
        <v>136</v>
      </c>
      <c r="B85" s="43" t="s">
        <v>137</v>
      </c>
      <c r="C85" s="16">
        <f>C86+C93</f>
        <v>73668</v>
      </c>
      <c r="D85" s="16">
        <f>D86+D93</f>
        <v>89968</v>
      </c>
      <c r="E85" s="66">
        <f t="shared" si="4"/>
        <v>16300</v>
      </c>
      <c r="F85" s="16">
        <f>F86+F93</f>
        <v>127976.1</v>
      </c>
      <c r="G85" s="66">
        <f t="shared" si="5"/>
        <v>38008.100000000006</v>
      </c>
      <c r="H85" s="16">
        <f t="shared" si="6"/>
        <v>142.24624310866088</v>
      </c>
      <c r="I85" s="16">
        <f>I86+I93</f>
        <v>0</v>
      </c>
    </row>
    <row r="86" spans="1:9" s="28" customFormat="1" ht="15" customHeight="1">
      <c r="A86" s="39" t="s">
        <v>138</v>
      </c>
      <c r="B86" s="40" t="s">
        <v>139</v>
      </c>
      <c r="C86" s="27">
        <f>C87</f>
        <v>70500</v>
      </c>
      <c r="D86" s="27">
        <f>D87</f>
        <v>86800</v>
      </c>
      <c r="E86" s="66">
        <f t="shared" si="4"/>
        <v>16300</v>
      </c>
      <c r="F86" s="27">
        <f>SUM(F87:F92)</f>
        <v>125196.8</v>
      </c>
      <c r="G86" s="66">
        <f t="shared" si="5"/>
        <v>38396.8</v>
      </c>
      <c r="H86" s="27">
        <f t="shared" si="6"/>
        <v>144.23594470046083</v>
      </c>
      <c r="I86" s="27">
        <f>I87</f>
        <v>0</v>
      </c>
    </row>
    <row r="87" spans="1:9" ht="43.5" customHeight="1">
      <c r="A87" s="24" t="s">
        <v>140</v>
      </c>
      <c r="B87" s="38" t="s">
        <v>141</v>
      </c>
      <c r="C87" s="26">
        <v>70500</v>
      </c>
      <c r="D87" s="26">
        <v>86800</v>
      </c>
      <c r="E87" s="66">
        <f t="shared" si="4"/>
        <v>16300</v>
      </c>
      <c r="F87" s="26">
        <v>119833.2</v>
      </c>
      <c r="G87" s="66">
        <f t="shared" si="5"/>
        <v>33033.2</v>
      </c>
      <c r="H87" s="26">
        <f t="shared" si="6"/>
        <v>138.05668202764977</v>
      </c>
      <c r="I87" s="26"/>
    </row>
    <row r="88" spans="1:9" ht="29.25" customHeight="1">
      <c r="A88" s="24" t="s">
        <v>142</v>
      </c>
      <c r="B88" s="38" t="s">
        <v>143</v>
      </c>
      <c r="C88" s="26"/>
      <c r="D88" s="26"/>
      <c r="E88" s="66">
        <f t="shared" si="4"/>
        <v>0</v>
      </c>
      <c r="F88" s="26">
        <v>5346.2</v>
      </c>
      <c r="G88" s="66">
        <f t="shared" si="5"/>
        <v>5346.2</v>
      </c>
      <c r="H88" s="26"/>
      <c r="I88" s="26"/>
    </row>
    <row r="89" spans="1:9" ht="25.5" hidden="1">
      <c r="A89" s="24" t="s">
        <v>144</v>
      </c>
      <c r="B89" s="38" t="s">
        <v>145</v>
      </c>
      <c r="C89" s="26">
        <v>0</v>
      </c>
      <c r="D89" s="26">
        <v>0</v>
      </c>
      <c r="E89" s="66">
        <f t="shared" si="4"/>
        <v>0</v>
      </c>
      <c r="F89" s="26">
        <v>0</v>
      </c>
      <c r="G89" s="66">
        <f t="shared" si="5"/>
        <v>0</v>
      </c>
      <c r="H89" s="26" t="e">
        <f t="shared" si="6"/>
        <v>#DIV/0!</v>
      </c>
      <c r="I89" s="26"/>
    </row>
    <row r="90" spans="1:9" ht="43.5" customHeight="1">
      <c r="A90" s="24" t="s">
        <v>146</v>
      </c>
      <c r="B90" s="38" t="s">
        <v>147</v>
      </c>
      <c r="C90" s="26"/>
      <c r="D90" s="26"/>
      <c r="E90" s="66">
        <f t="shared" si="4"/>
        <v>0</v>
      </c>
      <c r="F90" s="26">
        <v>13.8</v>
      </c>
      <c r="G90" s="66">
        <f t="shared" si="5"/>
        <v>13.8</v>
      </c>
      <c r="H90" s="26"/>
      <c r="I90" s="26"/>
    </row>
    <row r="91" spans="1:9" ht="29.25" customHeight="1">
      <c r="A91" s="24" t="s">
        <v>788</v>
      </c>
      <c r="B91" s="38" t="s">
        <v>708</v>
      </c>
      <c r="C91" s="26"/>
      <c r="D91" s="26"/>
      <c r="E91" s="66">
        <f t="shared" si="4"/>
        <v>0</v>
      </c>
      <c r="F91" s="26">
        <v>3.6</v>
      </c>
      <c r="G91" s="66">
        <f t="shared" si="5"/>
        <v>3.6</v>
      </c>
      <c r="H91" s="26"/>
      <c r="I91" s="26"/>
    </row>
    <row r="92" spans="1:9" ht="38.25" hidden="1">
      <c r="A92" s="24" t="s">
        <v>627</v>
      </c>
      <c r="B92" s="38" t="s">
        <v>628</v>
      </c>
      <c r="C92" s="26"/>
      <c r="D92" s="26"/>
      <c r="E92" s="66">
        <f t="shared" si="4"/>
        <v>0</v>
      </c>
      <c r="F92" s="26">
        <v>0</v>
      </c>
      <c r="G92" s="66">
        <f t="shared" si="5"/>
        <v>0</v>
      </c>
      <c r="H92" s="26"/>
      <c r="I92" s="26"/>
    </row>
    <row r="93" spans="1:9" s="28" customFormat="1" ht="18" customHeight="1">
      <c r="A93" s="39" t="s">
        <v>148</v>
      </c>
      <c r="B93" s="40" t="s">
        <v>149</v>
      </c>
      <c r="C93" s="27">
        <f>C94</f>
        <v>3168</v>
      </c>
      <c r="D93" s="27">
        <f>D94</f>
        <v>3168</v>
      </c>
      <c r="E93" s="66">
        <f t="shared" si="4"/>
        <v>0</v>
      </c>
      <c r="F93" s="27">
        <f>F94+F95+F96</f>
        <v>2779.3</v>
      </c>
      <c r="G93" s="66">
        <f t="shared" si="5"/>
        <v>-388.6999999999998</v>
      </c>
      <c r="H93" s="27">
        <f t="shared" si="6"/>
        <v>87.7304292929293</v>
      </c>
      <c r="I93" s="27">
        <f>I97</f>
        <v>0</v>
      </c>
    </row>
    <row r="94" spans="1:9" s="28" customFormat="1" ht="43.5" customHeight="1">
      <c r="A94" s="24" t="s">
        <v>150</v>
      </c>
      <c r="B94" s="38" t="s">
        <v>151</v>
      </c>
      <c r="C94" s="26">
        <v>3168</v>
      </c>
      <c r="D94" s="26">
        <v>3168</v>
      </c>
      <c r="E94" s="66">
        <f t="shared" si="4"/>
        <v>0</v>
      </c>
      <c r="F94" s="26">
        <v>2636.8</v>
      </c>
      <c r="G94" s="66">
        <f t="shared" si="5"/>
        <v>-531.1999999999998</v>
      </c>
      <c r="H94" s="26">
        <f t="shared" si="6"/>
        <v>83.23232323232324</v>
      </c>
      <c r="I94" s="27"/>
    </row>
    <row r="95" spans="1:9" s="28" customFormat="1" ht="29.25" customHeight="1">
      <c r="A95" s="24" t="s">
        <v>152</v>
      </c>
      <c r="B95" s="38" t="s">
        <v>153</v>
      </c>
      <c r="C95" s="31"/>
      <c r="D95" s="31"/>
      <c r="E95" s="66">
        <f t="shared" si="4"/>
        <v>0</v>
      </c>
      <c r="F95" s="31">
        <v>143.3</v>
      </c>
      <c r="G95" s="66">
        <f t="shared" si="5"/>
        <v>143.3</v>
      </c>
      <c r="H95" s="31"/>
      <c r="I95" s="31"/>
    </row>
    <row r="96" spans="1:9" s="28" customFormat="1" ht="44.25" customHeight="1">
      <c r="A96" s="24" t="s">
        <v>154</v>
      </c>
      <c r="B96" s="38" t="s">
        <v>155</v>
      </c>
      <c r="C96" s="31"/>
      <c r="D96" s="31"/>
      <c r="E96" s="66">
        <f t="shared" si="4"/>
        <v>0</v>
      </c>
      <c r="F96" s="31">
        <v>-0.8</v>
      </c>
      <c r="G96" s="66">
        <f t="shared" si="5"/>
        <v>-0.8</v>
      </c>
      <c r="H96" s="31"/>
      <c r="I96" s="31"/>
    </row>
    <row r="97" spans="1:9" ht="30" customHeight="1" hidden="1">
      <c r="A97" s="24" t="s">
        <v>156</v>
      </c>
      <c r="B97" s="38" t="s">
        <v>157</v>
      </c>
      <c r="C97" s="26">
        <v>0</v>
      </c>
      <c r="D97" s="26">
        <v>0</v>
      </c>
      <c r="E97" s="66">
        <f t="shared" si="4"/>
        <v>0</v>
      </c>
      <c r="F97" s="26">
        <v>0</v>
      </c>
      <c r="G97" s="66">
        <f t="shared" si="5"/>
        <v>0</v>
      </c>
      <c r="H97" s="26" t="e">
        <f t="shared" si="6"/>
        <v>#DIV/0!</v>
      </c>
      <c r="I97" s="26"/>
    </row>
    <row r="98" spans="1:9" ht="16.5" customHeight="1">
      <c r="A98" s="14" t="s">
        <v>158</v>
      </c>
      <c r="B98" s="19" t="s">
        <v>159</v>
      </c>
      <c r="C98" s="16">
        <f>C99+C104+C106</f>
        <v>12123.8</v>
      </c>
      <c r="D98" s="16">
        <f>D99+D106+D104</f>
        <v>15123.8</v>
      </c>
      <c r="E98" s="66">
        <f t="shared" si="4"/>
        <v>3000</v>
      </c>
      <c r="F98" s="16">
        <f>F99+F106+F104</f>
        <v>15390.3</v>
      </c>
      <c r="G98" s="66">
        <f t="shared" si="5"/>
        <v>266.5</v>
      </c>
      <c r="H98" s="16">
        <f t="shared" si="6"/>
        <v>101.76212327589627</v>
      </c>
      <c r="I98" s="16">
        <f>I99+I106+I104</f>
        <v>0</v>
      </c>
    </row>
    <row r="99" spans="1:9" s="35" customFormat="1" ht="28.5" customHeight="1">
      <c r="A99" s="14" t="s">
        <v>160</v>
      </c>
      <c r="B99" s="19" t="s">
        <v>161</v>
      </c>
      <c r="C99" s="44">
        <f>C101</f>
        <v>11980</v>
      </c>
      <c r="D99" s="44">
        <f>D101</f>
        <v>14980</v>
      </c>
      <c r="E99" s="66">
        <f t="shared" si="4"/>
        <v>3000</v>
      </c>
      <c r="F99" s="44">
        <f>F101+F102+F103</f>
        <v>15248.3</v>
      </c>
      <c r="G99" s="66">
        <f t="shared" si="5"/>
        <v>268.2999999999993</v>
      </c>
      <c r="H99" s="44">
        <f>H101</f>
        <v>0</v>
      </c>
      <c r="I99" s="44">
        <f>I100</f>
        <v>0</v>
      </c>
    </row>
    <row r="100" spans="1:9" ht="51" hidden="1">
      <c r="A100" s="24" t="s">
        <v>162</v>
      </c>
      <c r="B100" s="38" t="s">
        <v>163</v>
      </c>
      <c r="C100" s="26"/>
      <c r="D100" s="26"/>
      <c r="E100" s="66">
        <f t="shared" si="4"/>
        <v>0</v>
      </c>
      <c r="F100" s="26"/>
      <c r="G100" s="66">
        <f t="shared" si="5"/>
        <v>0</v>
      </c>
      <c r="H100" s="31">
        <f>H102</f>
        <v>0</v>
      </c>
      <c r="I100" s="26"/>
    </row>
    <row r="101" spans="1:9" ht="44.25" customHeight="1">
      <c r="A101" s="24" t="s">
        <v>789</v>
      </c>
      <c r="B101" s="38" t="s">
        <v>709</v>
      </c>
      <c r="C101" s="26">
        <v>11980</v>
      </c>
      <c r="D101" s="26">
        <v>14980</v>
      </c>
      <c r="E101" s="66">
        <f t="shared" si="4"/>
        <v>3000</v>
      </c>
      <c r="F101" s="26">
        <v>14395.5</v>
      </c>
      <c r="G101" s="66">
        <f t="shared" si="5"/>
        <v>-584.5</v>
      </c>
      <c r="H101" s="31">
        <f>H103</f>
        <v>0</v>
      </c>
      <c r="I101" s="26"/>
    </row>
    <row r="102" spans="1:9" ht="57" customHeight="1">
      <c r="A102" s="24" t="s">
        <v>790</v>
      </c>
      <c r="B102" s="38" t="s">
        <v>710</v>
      </c>
      <c r="C102" s="26"/>
      <c r="D102" s="26"/>
      <c r="E102" s="66">
        <f t="shared" si="4"/>
        <v>0</v>
      </c>
      <c r="F102" s="26">
        <v>814.5</v>
      </c>
      <c r="G102" s="66">
        <f t="shared" si="5"/>
        <v>814.5</v>
      </c>
      <c r="H102" s="26"/>
      <c r="I102" s="26"/>
    </row>
    <row r="103" spans="1:9" ht="38.25">
      <c r="A103" s="24" t="s">
        <v>703</v>
      </c>
      <c r="B103" s="38" t="s">
        <v>702</v>
      </c>
      <c r="C103" s="26"/>
      <c r="D103" s="26"/>
      <c r="E103" s="66">
        <f t="shared" si="4"/>
        <v>0</v>
      </c>
      <c r="F103" s="26">
        <v>38.3</v>
      </c>
      <c r="G103" s="66">
        <f t="shared" si="5"/>
        <v>38.3</v>
      </c>
      <c r="H103" s="26"/>
      <c r="I103" s="26"/>
    </row>
    <row r="104" spans="1:9" ht="30" customHeight="1">
      <c r="A104" s="42" t="s">
        <v>537</v>
      </c>
      <c r="B104" s="54" t="s">
        <v>535</v>
      </c>
      <c r="C104" s="44">
        <f>C105</f>
        <v>1.8</v>
      </c>
      <c r="D104" s="44">
        <f>D105</f>
        <v>1.8</v>
      </c>
      <c r="E104" s="66">
        <f t="shared" si="4"/>
        <v>0</v>
      </c>
      <c r="F104" s="44">
        <f>F105</f>
        <v>1.8</v>
      </c>
      <c r="G104" s="66">
        <f t="shared" si="5"/>
        <v>0</v>
      </c>
      <c r="H104" s="44">
        <f t="shared" si="6"/>
        <v>100</v>
      </c>
      <c r="I104" s="44">
        <f>I105</f>
        <v>0</v>
      </c>
    </row>
    <row r="105" spans="1:9" ht="41.25" customHeight="1">
      <c r="A105" s="24" t="s">
        <v>538</v>
      </c>
      <c r="B105" s="38" t="s">
        <v>536</v>
      </c>
      <c r="C105" s="26">
        <v>1.8</v>
      </c>
      <c r="D105" s="26">
        <v>1.8</v>
      </c>
      <c r="E105" s="66">
        <f t="shared" si="4"/>
        <v>0</v>
      </c>
      <c r="F105" s="26">
        <v>1.8</v>
      </c>
      <c r="G105" s="66">
        <f t="shared" si="5"/>
        <v>0</v>
      </c>
      <c r="H105" s="26">
        <f t="shared" si="6"/>
        <v>100</v>
      </c>
      <c r="I105" s="26"/>
    </row>
    <row r="106" spans="1:9" s="35" customFormat="1" ht="30" customHeight="1">
      <c r="A106" s="14" t="s">
        <v>164</v>
      </c>
      <c r="B106" s="15" t="s">
        <v>165</v>
      </c>
      <c r="C106" s="16">
        <f>C110+C111+C113+C109+C107</f>
        <v>142</v>
      </c>
      <c r="D106" s="16">
        <f>D110+D111+D113+D109+D107</f>
        <v>142</v>
      </c>
      <c r="E106" s="66">
        <f t="shared" si="4"/>
        <v>0</v>
      </c>
      <c r="F106" s="16">
        <f>F110+F111+F113+F109+F107</f>
        <v>140.2</v>
      </c>
      <c r="G106" s="66">
        <f t="shared" si="5"/>
        <v>-1.8000000000000114</v>
      </c>
      <c r="H106" s="16">
        <f t="shared" si="6"/>
        <v>98.73239436619717</v>
      </c>
      <c r="I106" s="16">
        <f>I110+I112+I113+I109+I107</f>
        <v>0</v>
      </c>
    </row>
    <row r="107" spans="1:9" ht="43.5" customHeight="1" hidden="1">
      <c r="A107" s="24" t="s">
        <v>166</v>
      </c>
      <c r="B107" s="25" t="s">
        <v>167</v>
      </c>
      <c r="C107" s="27"/>
      <c r="D107" s="27"/>
      <c r="E107" s="66">
        <f t="shared" si="4"/>
        <v>0</v>
      </c>
      <c r="F107" s="27">
        <f>F108</f>
        <v>0</v>
      </c>
      <c r="G107" s="66">
        <f t="shared" si="5"/>
        <v>0</v>
      </c>
      <c r="H107" s="27"/>
      <c r="I107" s="27"/>
    </row>
    <row r="108" spans="1:9" ht="63.75" hidden="1">
      <c r="A108" s="24" t="s">
        <v>722</v>
      </c>
      <c r="B108" s="25" t="s">
        <v>711</v>
      </c>
      <c r="C108" s="27"/>
      <c r="D108" s="27"/>
      <c r="E108" s="66">
        <f t="shared" si="4"/>
        <v>0</v>
      </c>
      <c r="F108" s="31">
        <v>0</v>
      </c>
      <c r="G108" s="66">
        <f t="shared" si="5"/>
        <v>0</v>
      </c>
      <c r="H108" s="31"/>
      <c r="I108" s="27"/>
    </row>
    <row r="109" spans="1:9" ht="63.75" hidden="1">
      <c r="A109" s="24" t="s">
        <v>168</v>
      </c>
      <c r="B109" s="25" t="s">
        <v>169</v>
      </c>
      <c r="C109" s="27">
        <v>0</v>
      </c>
      <c r="D109" s="27">
        <v>0</v>
      </c>
      <c r="E109" s="66">
        <f t="shared" si="4"/>
        <v>0</v>
      </c>
      <c r="F109" s="27">
        <v>0</v>
      </c>
      <c r="G109" s="66">
        <f t="shared" si="5"/>
        <v>0</v>
      </c>
      <c r="H109" s="27" t="e">
        <f t="shared" si="6"/>
        <v>#DIV/0!</v>
      </c>
      <c r="I109" s="27">
        <v>0</v>
      </c>
    </row>
    <row r="110" spans="1:9" ht="38.25" hidden="1">
      <c r="A110" s="24" t="s">
        <v>170</v>
      </c>
      <c r="B110" s="25" t="s">
        <v>171</v>
      </c>
      <c r="C110" s="26">
        <v>0</v>
      </c>
      <c r="D110" s="26">
        <v>0</v>
      </c>
      <c r="E110" s="66">
        <f t="shared" si="4"/>
        <v>0</v>
      </c>
      <c r="F110" s="26">
        <v>0</v>
      </c>
      <c r="G110" s="66">
        <f t="shared" si="5"/>
        <v>0</v>
      </c>
      <c r="H110" s="26" t="e">
        <f t="shared" si="6"/>
        <v>#DIV/0!</v>
      </c>
      <c r="I110" s="26">
        <v>0</v>
      </c>
    </row>
    <row r="111" spans="1:9" ht="18" customHeight="1">
      <c r="A111" s="21" t="s">
        <v>421</v>
      </c>
      <c r="B111" s="22" t="s">
        <v>420</v>
      </c>
      <c r="C111" s="23">
        <f>C112</f>
        <v>70</v>
      </c>
      <c r="D111" s="23">
        <f>D112</f>
        <v>70</v>
      </c>
      <c r="E111" s="66">
        <f t="shared" si="4"/>
        <v>0</v>
      </c>
      <c r="F111" s="23">
        <f>F112</f>
        <v>65</v>
      </c>
      <c r="G111" s="66">
        <f t="shared" si="5"/>
        <v>-5</v>
      </c>
      <c r="H111" s="23">
        <f t="shared" si="6"/>
        <v>92.85714285714286</v>
      </c>
      <c r="I111" s="23"/>
    </row>
    <row r="112" spans="1:9" ht="44.25" customHeight="1">
      <c r="A112" s="24" t="s">
        <v>172</v>
      </c>
      <c r="B112" s="25" t="s">
        <v>173</v>
      </c>
      <c r="C112" s="26">
        <v>70</v>
      </c>
      <c r="D112" s="26">
        <v>70</v>
      </c>
      <c r="E112" s="66">
        <f t="shared" si="4"/>
        <v>0</v>
      </c>
      <c r="F112" s="26">
        <v>65</v>
      </c>
      <c r="G112" s="66">
        <f t="shared" si="5"/>
        <v>-5</v>
      </c>
      <c r="H112" s="26">
        <f t="shared" si="6"/>
        <v>92.85714285714286</v>
      </c>
      <c r="I112" s="26"/>
    </row>
    <row r="113" spans="1:9" s="28" customFormat="1" ht="40.5" customHeight="1">
      <c r="A113" s="39" t="s">
        <v>174</v>
      </c>
      <c r="B113" s="40" t="s">
        <v>175</v>
      </c>
      <c r="C113" s="27">
        <f>C114</f>
        <v>72</v>
      </c>
      <c r="D113" s="27">
        <f>D114</f>
        <v>72</v>
      </c>
      <c r="E113" s="66">
        <f t="shared" si="4"/>
        <v>0</v>
      </c>
      <c r="F113" s="27">
        <f>F114</f>
        <v>75.2</v>
      </c>
      <c r="G113" s="66">
        <f t="shared" si="5"/>
        <v>3.200000000000003</v>
      </c>
      <c r="H113" s="27">
        <f t="shared" si="6"/>
        <v>104.44444444444446</v>
      </c>
      <c r="I113" s="27">
        <f>I114</f>
        <v>0</v>
      </c>
    </row>
    <row r="114" spans="1:9" ht="69" customHeight="1">
      <c r="A114" s="24" t="s">
        <v>176</v>
      </c>
      <c r="B114" s="25" t="s">
        <v>177</v>
      </c>
      <c r="C114" s="26">
        <v>72</v>
      </c>
      <c r="D114" s="26">
        <v>72</v>
      </c>
      <c r="E114" s="66">
        <f t="shared" si="4"/>
        <v>0</v>
      </c>
      <c r="F114" s="26">
        <v>75.2</v>
      </c>
      <c r="G114" s="66">
        <f t="shared" si="5"/>
        <v>3.200000000000003</v>
      </c>
      <c r="H114" s="26">
        <f t="shared" si="6"/>
        <v>104.44444444444446</v>
      </c>
      <c r="I114" s="26"/>
    </row>
    <row r="115" spans="1:9" ht="25.5" hidden="1">
      <c r="A115" s="14" t="s">
        <v>178</v>
      </c>
      <c r="B115" s="19" t="s">
        <v>179</v>
      </c>
      <c r="C115" s="16">
        <f>C116+C118+C122</f>
        <v>0</v>
      </c>
      <c r="D115" s="16">
        <f>D116+D118+D122</f>
        <v>0</v>
      </c>
      <c r="E115" s="66">
        <f t="shared" si="4"/>
        <v>0</v>
      </c>
      <c r="F115" s="16">
        <f>F116+F118+F122</f>
        <v>0</v>
      </c>
      <c r="G115" s="66">
        <f t="shared" si="5"/>
        <v>0</v>
      </c>
      <c r="H115" s="16" t="e">
        <f t="shared" si="6"/>
        <v>#DIV/0!</v>
      </c>
      <c r="I115" s="16">
        <f>I116+I118+I122</f>
        <v>0</v>
      </c>
    </row>
    <row r="116" spans="1:9" s="32" customFormat="1" ht="25.5" hidden="1">
      <c r="A116" s="21" t="s">
        <v>180</v>
      </c>
      <c r="B116" s="22" t="s">
        <v>181</v>
      </c>
      <c r="C116" s="23"/>
      <c r="D116" s="23"/>
      <c r="E116" s="66">
        <f t="shared" si="4"/>
        <v>0</v>
      </c>
      <c r="F116" s="23"/>
      <c r="G116" s="66">
        <f t="shared" si="5"/>
        <v>0</v>
      </c>
      <c r="H116" s="23" t="e">
        <f t="shared" si="6"/>
        <v>#DIV/0!</v>
      </c>
      <c r="I116" s="23"/>
    </row>
    <row r="117" spans="1:9" ht="25.5" hidden="1">
      <c r="A117" s="21" t="s">
        <v>182</v>
      </c>
      <c r="B117" s="30" t="s">
        <v>183</v>
      </c>
      <c r="C117" s="23"/>
      <c r="D117" s="23"/>
      <c r="E117" s="66">
        <f t="shared" si="4"/>
        <v>0</v>
      </c>
      <c r="F117" s="23"/>
      <c r="G117" s="66">
        <f t="shared" si="5"/>
        <v>0</v>
      </c>
      <c r="H117" s="23" t="e">
        <f t="shared" si="6"/>
        <v>#DIV/0!</v>
      </c>
      <c r="I117" s="23"/>
    </row>
    <row r="118" spans="1:9" ht="12.75" hidden="1">
      <c r="A118" s="39" t="s">
        <v>184</v>
      </c>
      <c r="B118" s="40" t="s">
        <v>185</v>
      </c>
      <c r="C118" s="27">
        <f>C119+C120</f>
        <v>0</v>
      </c>
      <c r="D118" s="27">
        <f>D119+D120</f>
        <v>0</v>
      </c>
      <c r="E118" s="66">
        <f t="shared" si="4"/>
        <v>0</v>
      </c>
      <c r="F118" s="27">
        <f>F119+F120</f>
        <v>0</v>
      </c>
      <c r="G118" s="66">
        <f t="shared" si="5"/>
        <v>0</v>
      </c>
      <c r="H118" s="27" t="e">
        <f t="shared" si="6"/>
        <v>#DIV/0!</v>
      </c>
      <c r="I118" s="27">
        <f>I119+I120</f>
        <v>0</v>
      </c>
    </row>
    <row r="119" spans="1:9" ht="12.75" hidden="1">
      <c r="A119" s="24" t="s">
        <v>186</v>
      </c>
      <c r="B119" s="25" t="s">
        <v>187</v>
      </c>
      <c r="C119" s="26"/>
      <c r="D119" s="26"/>
      <c r="E119" s="66">
        <f t="shared" si="4"/>
        <v>0</v>
      </c>
      <c r="F119" s="26"/>
      <c r="G119" s="66">
        <f t="shared" si="5"/>
        <v>0</v>
      </c>
      <c r="H119" s="26" t="e">
        <f t="shared" si="6"/>
        <v>#DIV/0!</v>
      </c>
      <c r="I119" s="26"/>
    </row>
    <row r="120" spans="1:9" ht="25.5" hidden="1">
      <c r="A120" s="24" t="s">
        <v>188</v>
      </c>
      <c r="B120" s="25" t="s">
        <v>189</v>
      </c>
      <c r="C120" s="26">
        <f>C121</f>
        <v>0</v>
      </c>
      <c r="D120" s="26">
        <f>D121</f>
        <v>0</v>
      </c>
      <c r="E120" s="66">
        <f t="shared" si="4"/>
        <v>0</v>
      </c>
      <c r="F120" s="26">
        <f>F121</f>
        <v>0</v>
      </c>
      <c r="G120" s="66">
        <f t="shared" si="5"/>
        <v>0</v>
      </c>
      <c r="H120" s="26" t="e">
        <f t="shared" si="6"/>
        <v>#DIV/0!</v>
      </c>
      <c r="I120" s="26">
        <f>I121</f>
        <v>0</v>
      </c>
    </row>
    <row r="121" spans="1:9" ht="38.25" hidden="1">
      <c r="A121" s="24" t="s">
        <v>190</v>
      </c>
      <c r="B121" s="25" t="s">
        <v>191</v>
      </c>
      <c r="C121" s="26">
        <v>0</v>
      </c>
      <c r="D121" s="26">
        <v>0</v>
      </c>
      <c r="E121" s="66">
        <f t="shared" si="4"/>
        <v>0</v>
      </c>
      <c r="F121" s="26">
        <v>0</v>
      </c>
      <c r="G121" s="66">
        <f t="shared" si="5"/>
        <v>0</v>
      </c>
      <c r="H121" s="26" t="e">
        <f t="shared" si="6"/>
        <v>#DIV/0!</v>
      </c>
      <c r="I121" s="26">
        <v>0</v>
      </c>
    </row>
    <row r="122" spans="1:9" ht="12.75" hidden="1">
      <c r="A122" s="39" t="s">
        <v>192</v>
      </c>
      <c r="B122" s="40" t="s">
        <v>193</v>
      </c>
      <c r="C122" s="27">
        <f>C123+C125+C127</f>
        <v>0</v>
      </c>
      <c r="D122" s="27">
        <f>D123+D125+D127</f>
        <v>0</v>
      </c>
      <c r="E122" s="66">
        <f t="shared" si="4"/>
        <v>0</v>
      </c>
      <c r="F122" s="27">
        <f>F123+F125+F127</f>
        <v>0</v>
      </c>
      <c r="G122" s="66">
        <f t="shared" si="5"/>
        <v>0</v>
      </c>
      <c r="H122" s="27" t="e">
        <f t="shared" si="6"/>
        <v>#DIV/0!</v>
      </c>
      <c r="I122" s="27">
        <f>I123+I125+I127</f>
        <v>0</v>
      </c>
    </row>
    <row r="123" spans="1:9" ht="12.75" hidden="1">
      <c r="A123" s="24" t="s">
        <v>194</v>
      </c>
      <c r="B123" s="25" t="s">
        <v>195</v>
      </c>
      <c r="C123" s="26">
        <f>C124</f>
        <v>0</v>
      </c>
      <c r="D123" s="26">
        <f>D124</f>
        <v>0</v>
      </c>
      <c r="E123" s="66">
        <f t="shared" si="4"/>
        <v>0</v>
      </c>
      <c r="F123" s="26">
        <f>F124</f>
        <v>0</v>
      </c>
      <c r="G123" s="66">
        <f t="shared" si="5"/>
        <v>0</v>
      </c>
      <c r="H123" s="26" t="e">
        <f t="shared" si="6"/>
        <v>#DIV/0!</v>
      </c>
      <c r="I123" s="26">
        <f>I124</f>
        <v>0</v>
      </c>
    </row>
    <row r="124" spans="1:9" ht="12.75" hidden="1">
      <c r="A124" s="24" t="s">
        <v>196</v>
      </c>
      <c r="B124" s="25" t="s">
        <v>197</v>
      </c>
      <c r="C124" s="26">
        <v>0</v>
      </c>
      <c r="D124" s="26">
        <v>0</v>
      </c>
      <c r="E124" s="66">
        <f t="shared" si="4"/>
        <v>0</v>
      </c>
      <c r="F124" s="26">
        <v>0</v>
      </c>
      <c r="G124" s="66">
        <f t="shared" si="5"/>
        <v>0</v>
      </c>
      <c r="H124" s="26" t="e">
        <f t="shared" si="6"/>
        <v>#DIV/0!</v>
      </c>
      <c r="I124" s="26">
        <v>0</v>
      </c>
    </row>
    <row r="125" spans="1:9" ht="25.5" hidden="1">
      <c r="A125" s="24" t="s">
        <v>198</v>
      </c>
      <c r="B125" s="25" t="s">
        <v>199</v>
      </c>
      <c r="C125" s="26">
        <f>C126</f>
        <v>0</v>
      </c>
      <c r="D125" s="26">
        <f>D126</f>
        <v>0</v>
      </c>
      <c r="E125" s="66">
        <f t="shared" si="4"/>
        <v>0</v>
      </c>
      <c r="F125" s="26">
        <f>F126</f>
        <v>0</v>
      </c>
      <c r="G125" s="66">
        <f t="shared" si="5"/>
        <v>0</v>
      </c>
      <c r="H125" s="26" t="e">
        <f t="shared" si="6"/>
        <v>#DIV/0!</v>
      </c>
      <c r="I125" s="26">
        <f>I126</f>
        <v>0</v>
      </c>
    </row>
    <row r="126" spans="1:9" ht="38.25" hidden="1">
      <c r="A126" s="24" t="s">
        <v>200</v>
      </c>
      <c r="B126" s="25" t="s">
        <v>201</v>
      </c>
      <c r="C126" s="26">
        <v>0</v>
      </c>
      <c r="D126" s="26">
        <v>0</v>
      </c>
      <c r="E126" s="66">
        <f t="shared" si="4"/>
        <v>0</v>
      </c>
      <c r="F126" s="26">
        <v>0</v>
      </c>
      <c r="G126" s="66">
        <f t="shared" si="5"/>
        <v>0</v>
      </c>
      <c r="H126" s="26" t="e">
        <f t="shared" si="6"/>
        <v>#DIV/0!</v>
      </c>
      <c r="I126" s="26">
        <v>0</v>
      </c>
    </row>
    <row r="127" spans="1:9" ht="12.75" hidden="1">
      <c r="A127" s="24" t="s">
        <v>202</v>
      </c>
      <c r="B127" s="25" t="s">
        <v>203</v>
      </c>
      <c r="C127" s="26">
        <f>C128</f>
        <v>0</v>
      </c>
      <c r="D127" s="26">
        <f>D128</f>
        <v>0</v>
      </c>
      <c r="E127" s="66">
        <f t="shared" si="4"/>
        <v>0</v>
      </c>
      <c r="F127" s="26">
        <f>F128</f>
        <v>0</v>
      </c>
      <c r="G127" s="66">
        <f t="shared" si="5"/>
        <v>0</v>
      </c>
      <c r="H127" s="26" t="e">
        <f t="shared" si="6"/>
        <v>#DIV/0!</v>
      </c>
      <c r="I127" s="26">
        <f>I128</f>
        <v>0</v>
      </c>
    </row>
    <row r="128" spans="1:9" ht="12.75" hidden="1">
      <c r="A128" s="24" t="s">
        <v>204</v>
      </c>
      <c r="B128" s="25" t="s">
        <v>205</v>
      </c>
      <c r="C128" s="26">
        <v>0</v>
      </c>
      <c r="D128" s="26">
        <v>0</v>
      </c>
      <c r="E128" s="66">
        <f t="shared" si="4"/>
        <v>0</v>
      </c>
      <c r="F128" s="26">
        <v>0</v>
      </c>
      <c r="G128" s="66">
        <f t="shared" si="5"/>
        <v>0</v>
      </c>
      <c r="H128" s="26" t="e">
        <f t="shared" si="6"/>
        <v>#DIV/0!</v>
      </c>
      <c r="I128" s="26">
        <v>0</v>
      </c>
    </row>
    <row r="129" spans="1:9" ht="30.75" customHeight="1">
      <c r="A129" s="14" t="s">
        <v>206</v>
      </c>
      <c r="B129" s="19" t="s">
        <v>207</v>
      </c>
      <c r="C129" s="16">
        <f>C132+C134+C148+C151+C153+C130+C143</f>
        <v>105637.60000000002</v>
      </c>
      <c r="D129" s="16">
        <f>D132+D134+D148+D151+D153+D130+D143</f>
        <v>108588.50000000001</v>
      </c>
      <c r="E129" s="66">
        <f t="shared" si="4"/>
        <v>2950.899999999994</v>
      </c>
      <c r="F129" s="16">
        <f>F132+F134+F148+F151+F153+F130+F143</f>
        <v>101692.2</v>
      </c>
      <c r="G129" s="66">
        <f t="shared" si="5"/>
        <v>-6896.3000000000175</v>
      </c>
      <c r="H129" s="16">
        <f t="shared" si="6"/>
        <v>93.64914332549026</v>
      </c>
      <c r="I129" s="16">
        <f>I132+I134+I148+I151+I153+I130</f>
        <v>0</v>
      </c>
    </row>
    <row r="130" spans="1:9" ht="51">
      <c r="A130" s="33" t="s">
        <v>208</v>
      </c>
      <c r="B130" s="34" t="s">
        <v>209</v>
      </c>
      <c r="C130" s="16">
        <f>C131</f>
        <v>49.1</v>
      </c>
      <c r="D130" s="16">
        <f>D131</f>
        <v>10000</v>
      </c>
      <c r="E130" s="66">
        <f t="shared" si="4"/>
        <v>9950.9</v>
      </c>
      <c r="F130" s="16">
        <f>F131</f>
        <v>10000</v>
      </c>
      <c r="G130" s="66">
        <f t="shared" si="5"/>
        <v>0</v>
      </c>
      <c r="H130" s="16">
        <f t="shared" si="6"/>
        <v>100</v>
      </c>
      <c r="I130" s="16">
        <f>I131</f>
        <v>0</v>
      </c>
    </row>
    <row r="131" spans="1:9" s="32" customFormat="1" ht="42.75" customHeight="1">
      <c r="A131" s="37" t="s">
        <v>210</v>
      </c>
      <c r="B131" s="45" t="s">
        <v>211</v>
      </c>
      <c r="C131" s="26">
        <v>49.1</v>
      </c>
      <c r="D131" s="26">
        <v>10000</v>
      </c>
      <c r="E131" s="66">
        <f t="shared" si="4"/>
        <v>9950.9</v>
      </c>
      <c r="F131" s="26">
        <v>10000</v>
      </c>
      <c r="G131" s="66">
        <f t="shared" si="5"/>
        <v>0</v>
      </c>
      <c r="H131" s="26">
        <f t="shared" si="6"/>
        <v>100</v>
      </c>
      <c r="I131" s="26"/>
    </row>
    <row r="132" spans="1:9" ht="12.75" hidden="1">
      <c r="A132" s="14" t="s">
        <v>212</v>
      </c>
      <c r="B132" s="15" t="s">
        <v>213</v>
      </c>
      <c r="C132" s="16">
        <f>C133</f>
        <v>0</v>
      </c>
      <c r="D132" s="16">
        <f>D133</f>
        <v>0</v>
      </c>
      <c r="E132" s="66">
        <f t="shared" si="4"/>
        <v>0</v>
      </c>
      <c r="F132" s="16">
        <f>F133</f>
        <v>0</v>
      </c>
      <c r="G132" s="66">
        <f t="shared" si="5"/>
        <v>0</v>
      </c>
      <c r="H132" s="16" t="e">
        <f t="shared" si="6"/>
        <v>#DIV/0!</v>
      </c>
      <c r="I132" s="16">
        <f>I133</f>
        <v>0</v>
      </c>
    </row>
    <row r="133" spans="1:9" ht="25.5" hidden="1">
      <c r="A133" s="24" t="s">
        <v>214</v>
      </c>
      <c r="B133" s="25" t="s">
        <v>215</v>
      </c>
      <c r="C133" s="26">
        <v>0</v>
      </c>
      <c r="D133" s="26">
        <v>0</v>
      </c>
      <c r="E133" s="66">
        <f t="shared" si="4"/>
        <v>0</v>
      </c>
      <c r="F133" s="26"/>
      <c r="G133" s="66">
        <f t="shared" si="5"/>
        <v>0</v>
      </c>
      <c r="H133" s="26" t="e">
        <f t="shared" si="6"/>
        <v>#DIV/0!</v>
      </c>
      <c r="I133" s="26"/>
    </row>
    <row r="134" spans="1:9" ht="57" customHeight="1">
      <c r="A134" s="14" t="s">
        <v>216</v>
      </c>
      <c r="B134" s="15" t="s">
        <v>217</v>
      </c>
      <c r="C134" s="16">
        <f>C135+C137+C139+C141</f>
        <v>88284.3</v>
      </c>
      <c r="D134" s="16">
        <f>D135+D137+D139+D141</f>
        <v>81284.3</v>
      </c>
      <c r="E134" s="66">
        <f t="shared" si="4"/>
        <v>-7000</v>
      </c>
      <c r="F134" s="16">
        <f>F135+F137+F139+F141</f>
        <v>75173.9</v>
      </c>
      <c r="G134" s="66">
        <f t="shared" si="5"/>
        <v>-6110.400000000009</v>
      </c>
      <c r="H134" s="16">
        <f t="shared" si="6"/>
        <v>92.48268115736987</v>
      </c>
      <c r="I134" s="16">
        <f>I135+I137+I139+I141</f>
        <v>0</v>
      </c>
    </row>
    <row r="135" spans="1:9" ht="43.5" customHeight="1">
      <c r="A135" s="39" t="s">
        <v>218</v>
      </c>
      <c r="B135" s="40" t="s">
        <v>219</v>
      </c>
      <c r="C135" s="27">
        <f>C136</f>
        <v>70036</v>
      </c>
      <c r="D135" s="27">
        <f>D136</f>
        <v>63036</v>
      </c>
      <c r="E135" s="66">
        <f t="shared" si="4"/>
        <v>-7000</v>
      </c>
      <c r="F135" s="27">
        <f>F136</f>
        <v>59489</v>
      </c>
      <c r="G135" s="66">
        <f t="shared" si="5"/>
        <v>-3547</v>
      </c>
      <c r="H135" s="27">
        <f t="shared" si="6"/>
        <v>94.37305666603211</v>
      </c>
      <c r="I135" s="27">
        <f>I136</f>
        <v>0</v>
      </c>
    </row>
    <row r="136" spans="1:9" ht="54.75" customHeight="1">
      <c r="A136" s="24" t="s">
        <v>220</v>
      </c>
      <c r="B136" s="25" t="s">
        <v>221</v>
      </c>
      <c r="C136" s="31">
        <v>70036</v>
      </c>
      <c r="D136" s="31">
        <v>63036</v>
      </c>
      <c r="E136" s="66">
        <f t="shared" si="4"/>
        <v>-7000</v>
      </c>
      <c r="F136" s="31">
        <v>59489</v>
      </c>
      <c r="G136" s="66">
        <f t="shared" si="5"/>
        <v>-3547</v>
      </c>
      <c r="H136" s="31">
        <f t="shared" si="6"/>
        <v>94.37305666603211</v>
      </c>
      <c r="I136" s="31"/>
    </row>
    <row r="137" spans="1:9" ht="54.75" customHeight="1">
      <c r="A137" s="21" t="s">
        <v>222</v>
      </c>
      <c r="B137" s="22" t="s">
        <v>223</v>
      </c>
      <c r="C137" s="27">
        <f>C138</f>
        <v>3145</v>
      </c>
      <c r="D137" s="27">
        <f>D138</f>
        <v>3145</v>
      </c>
      <c r="E137" s="66">
        <f t="shared" si="4"/>
        <v>0</v>
      </c>
      <c r="F137" s="27">
        <f>F138</f>
        <v>2492.7</v>
      </c>
      <c r="G137" s="66">
        <f t="shared" si="5"/>
        <v>-652.3000000000002</v>
      </c>
      <c r="H137" s="27">
        <f t="shared" si="6"/>
        <v>79.2591414944356</v>
      </c>
      <c r="I137" s="27">
        <f>I138</f>
        <v>0</v>
      </c>
    </row>
    <row r="138" spans="1:9" ht="42" customHeight="1">
      <c r="A138" s="24" t="s">
        <v>224</v>
      </c>
      <c r="B138" s="25" t="s">
        <v>225</v>
      </c>
      <c r="C138" s="26">
        <v>3145</v>
      </c>
      <c r="D138" s="26">
        <v>3145</v>
      </c>
      <c r="E138" s="66">
        <f t="shared" si="4"/>
        <v>0</v>
      </c>
      <c r="F138" s="26">
        <v>2492.7</v>
      </c>
      <c r="G138" s="66">
        <f t="shared" si="5"/>
        <v>-652.3000000000002</v>
      </c>
      <c r="H138" s="26">
        <f t="shared" si="6"/>
        <v>79.2591414944356</v>
      </c>
      <c r="I138" s="26"/>
    </row>
    <row r="139" spans="1:9" ht="56.25" customHeight="1">
      <c r="A139" s="39" t="s">
        <v>226</v>
      </c>
      <c r="B139" s="40" t="s">
        <v>227</v>
      </c>
      <c r="C139" s="27">
        <f>C140</f>
        <v>850.3</v>
      </c>
      <c r="D139" s="27">
        <f>D140</f>
        <v>850.3</v>
      </c>
      <c r="E139" s="66">
        <f t="shared" si="4"/>
        <v>0</v>
      </c>
      <c r="F139" s="27">
        <f>F140</f>
        <v>877.6</v>
      </c>
      <c r="G139" s="66">
        <f t="shared" si="5"/>
        <v>27.300000000000068</v>
      </c>
      <c r="H139" s="27">
        <f t="shared" si="6"/>
        <v>103.21063154180878</v>
      </c>
      <c r="I139" s="27">
        <f>I140</f>
        <v>0</v>
      </c>
    </row>
    <row r="140" spans="1:9" ht="42" customHeight="1">
      <c r="A140" s="24" t="s">
        <v>228</v>
      </c>
      <c r="B140" s="25" t="s">
        <v>229</v>
      </c>
      <c r="C140" s="26">
        <v>850.3</v>
      </c>
      <c r="D140" s="26">
        <v>850.3</v>
      </c>
      <c r="E140" s="66">
        <f t="shared" si="4"/>
        <v>0</v>
      </c>
      <c r="F140" s="26">
        <v>877.6</v>
      </c>
      <c r="G140" s="66">
        <f t="shared" si="5"/>
        <v>27.300000000000068</v>
      </c>
      <c r="H140" s="26">
        <f t="shared" si="6"/>
        <v>103.21063154180878</v>
      </c>
      <c r="I140" s="26"/>
    </row>
    <row r="141" spans="1:9" ht="29.25" customHeight="1">
      <c r="A141" s="39" t="s">
        <v>230</v>
      </c>
      <c r="B141" s="40" t="s">
        <v>231</v>
      </c>
      <c r="C141" s="23">
        <f>C142</f>
        <v>14253</v>
      </c>
      <c r="D141" s="23">
        <f>D142</f>
        <v>14253</v>
      </c>
      <c r="E141" s="66">
        <f t="shared" si="4"/>
        <v>0</v>
      </c>
      <c r="F141" s="23">
        <f>F142</f>
        <v>12314.6</v>
      </c>
      <c r="G141" s="66">
        <f t="shared" si="5"/>
        <v>-1938.3999999999996</v>
      </c>
      <c r="H141" s="23">
        <f t="shared" si="6"/>
        <v>86.40005612853435</v>
      </c>
      <c r="I141" s="23"/>
    </row>
    <row r="142" spans="1:9" ht="30" customHeight="1">
      <c r="A142" s="24" t="s">
        <v>232</v>
      </c>
      <c r="B142" s="25" t="s">
        <v>233</v>
      </c>
      <c r="C142" s="26">
        <v>14253</v>
      </c>
      <c r="D142" s="26">
        <v>14253</v>
      </c>
      <c r="E142" s="66">
        <f aca="true" t="shared" si="7" ref="E142:E205">D142-C142</f>
        <v>0</v>
      </c>
      <c r="F142" s="26">
        <v>12314.6</v>
      </c>
      <c r="G142" s="66">
        <f aca="true" t="shared" si="8" ref="G142:G205">F142-D142</f>
        <v>-1938.3999999999996</v>
      </c>
      <c r="H142" s="26">
        <f aca="true" t="shared" si="9" ref="H142:H205">F142/D142*100</f>
        <v>86.40005612853435</v>
      </c>
      <c r="I142" s="26"/>
    </row>
    <row r="143" spans="1:9" s="35" customFormat="1" ht="31.5" customHeight="1">
      <c r="A143" s="14" t="s">
        <v>234</v>
      </c>
      <c r="B143" s="15" t="s">
        <v>235</v>
      </c>
      <c r="C143" s="16">
        <f>C144+C146</f>
        <v>4826.1</v>
      </c>
      <c r="D143" s="16">
        <f>D144+D146</f>
        <v>4826.1</v>
      </c>
      <c r="E143" s="66">
        <f t="shared" si="7"/>
        <v>0</v>
      </c>
      <c r="F143" s="16">
        <f>F144+F146</f>
        <v>4952.5</v>
      </c>
      <c r="G143" s="66">
        <f t="shared" si="8"/>
        <v>126.39999999999964</v>
      </c>
      <c r="H143" s="16">
        <f t="shared" si="9"/>
        <v>102.61909202047201</v>
      </c>
      <c r="I143" s="16"/>
    </row>
    <row r="144" spans="1:9" s="28" customFormat="1" ht="30.75" customHeight="1">
      <c r="A144" s="39" t="s">
        <v>236</v>
      </c>
      <c r="B144" s="40" t="s">
        <v>237</v>
      </c>
      <c r="C144" s="27">
        <f>C145</f>
        <v>4780</v>
      </c>
      <c r="D144" s="27">
        <f>D145</f>
        <v>4780</v>
      </c>
      <c r="E144" s="66">
        <f t="shared" si="7"/>
        <v>0</v>
      </c>
      <c r="F144" s="27">
        <f>F145</f>
        <v>4849.9</v>
      </c>
      <c r="G144" s="66">
        <f t="shared" si="8"/>
        <v>69.89999999999964</v>
      </c>
      <c r="H144" s="27">
        <f t="shared" si="9"/>
        <v>101.46234309623429</v>
      </c>
      <c r="I144" s="27"/>
    </row>
    <row r="145" spans="1:9" ht="68.25" customHeight="1">
      <c r="A145" s="24" t="s">
        <v>238</v>
      </c>
      <c r="B145" s="25" t="s">
        <v>239</v>
      </c>
      <c r="C145" s="26">
        <v>4780</v>
      </c>
      <c r="D145" s="26">
        <v>4780</v>
      </c>
      <c r="E145" s="66">
        <f t="shared" si="7"/>
        <v>0</v>
      </c>
      <c r="F145" s="26">
        <v>4849.9</v>
      </c>
      <c r="G145" s="66">
        <f t="shared" si="8"/>
        <v>69.89999999999964</v>
      </c>
      <c r="H145" s="26">
        <f t="shared" si="9"/>
        <v>101.46234309623429</v>
      </c>
      <c r="I145" s="26"/>
    </row>
    <row r="146" spans="1:9" s="28" customFormat="1" ht="28.5" customHeight="1">
      <c r="A146" s="39" t="s">
        <v>240</v>
      </c>
      <c r="B146" s="40" t="s">
        <v>241</v>
      </c>
      <c r="C146" s="27">
        <f>C147</f>
        <v>46.1</v>
      </c>
      <c r="D146" s="27">
        <f>D147</f>
        <v>46.1</v>
      </c>
      <c r="E146" s="66">
        <f t="shared" si="7"/>
        <v>0</v>
      </c>
      <c r="F146" s="27">
        <f>F147</f>
        <v>102.6</v>
      </c>
      <c r="G146" s="66">
        <f t="shared" si="8"/>
        <v>56.49999999999999</v>
      </c>
      <c r="H146" s="27">
        <f t="shared" si="9"/>
        <v>222.55965292841648</v>
      </c>
      <c r="I146" s="27"/>
    </row>
    <row r="147" spans="1:9" ht="55.5" customHeight="1">
      <c r="A147" s="24" t="s">
        <v>242</v>
      </c>
      <c r="B147" s="25" t="s">
        <v>243</v>
      </c>
      <c r="C147" s="26">
        <v>46.1</v>
      </c>
      <c r="D147" s="26">
        <v>46.1</v>
      </c>
      <c r="E147" s="66">
        <f t="shared" si="7"/>
        <v>0</v>
      </c>
      <c r="F147" s="26">
        <v>102.6</v>
      </c>
      <c r="G147" s="66">
        <f t="shared" si="8"/>
        <v>56.49999999999999</v>
      </c>
      <c r="H147" s="26">
        <f t="shared" si="9"/>
        <v>222.55965292841648</v>
      </c>
      <c r="I147" s="26"/>
    </row>
    <row r="148" spans="1:9" ht="12.75" hidden="1">
      <c r="A148" s="46" t="s">
        <v>244</v>
      </c>
      <c r="B148" s="15" t="s">
        <v>245</v>
      </c>
      <c r="C148" s="16">
        <f>C149</f>
        <v>0</v>
      </c>
      <c r="D148" s="16">
        <f>D149</f>
        <v>0</v>
      </c>
      <c r="E148" s="66">
        <f t="shared" si="7"/>
        <v>0</v>
      </c>
      <c r="F148" s="16">
        <f>F149</f>
        <v>0</v>
      </c>
      <c r="G148" s="66">
        <f t="shared" si="8"/>
        <v>0</v>
      </c>
      <c r="H148" s="16" t="e">
        <f t="shared" si="9"/>
        <v>#DIV/0!</v>
      </c>
      <c r="I148" s="16">
        <f>I149</f>
        <v>0</v>
      </c>
    </row>
    <row r="149" spans="1:9" ht="30.75" customHeight="1" hidden="1">
      <c r="A149" s="47" t="s">
        <v>246</v>
      </c>
      <c r="B149" s="40" t="s">
        <v>247</v>
      </c>
      <c r="C149" s="27">
        <f>C150</f>
        <v>0</v>
      </c>
      <c r="D149" s="27">
        <f>D150</f>
        <v>0</v>
      </c>
      <c r="E149" s="66">
        <f t="shared" si="7"/>
        <v>0</v>
      </c>
      <c r="F149" s="27">
        <f>F150</f>
        <v>0</v>
      </c>
      <c r="G149" s="66">
        <f t="shared" si="8"/>
        <v>0</v>
      </c>
      <c r="H149" s="27" t="e">
        <f t="shared" si="9"/>
        <v>#DIV/0!</v>
      </c>
      <c r="I149" s="27">
        <f>I150</f>
        <v>0</v>
      </c>
    </row>
    <row r="150" spans="1:9" ht="38.25" hidden="1">
      <c r="A150" s="48" t="s">
        <v>248</v>
      </c>
      <c r="B150" s="25" t="s">
        <v>249</v>
      </c>
      <c r="C150" s="26">
        <v>0</v>
      </c>
      <c r="D150" s="26">
        <v>0</v>
      </c>
      <c r="E150" s="66">
        <f t="shared" si="7"/>
        <v>0</v>
      </c>
      <c r="F150" s="26"/>
      <c r="G150" s="66">
        <f t="shared" si="8"/>
        <v>0</v>
      </c>
      <c r="H150" s="26" t="e">
        <f t="shared" si="9"/>
        <v>#DIV/0!</v>
      </c>
      <c r="I150" s="26"/>
    </row>
    <row r="151" spans="1:9" ht="51" hidden="1">
      <c r="A151" s="46" t="s">
        <v>250</v>
      </c>
      <c r="B151" s="43" t="s">
        <v>251</v>
      </c>
      <c r="C151" s="26">
        <f>C152</f>
        <v>0</v>
      </c>
      <c r="D151" s="26">
        <f>D152</f>
        <v>0</v>
      </c>
      <c r="E151" s="66">
        <f t="shared" si="7"/>
        <v>0</v>
      </c>
      <c r="F151" s="26">
        <f>F152</f>
        <v>0</v>
      </c>
      <c r="G151" s="66">
        <f t="shared" si="8"/>
        <v>0</v>
      </c>
      <c r="H151" s="26" t="e">
        <f t="shared" si="9"/>
        <v>#DIV/0!</v>
      </c>
      <c r="I151" s="26">
        <f>I152</f>
        <v>0</v>
      </c>
    </row>
    <row r="152" spans="1:9" ht="51" hidden="1">
      <c r="A152" s="49" t="s">
        <v>252</v>
      </c>
      <c r="B152" s="25" t="s">
        <v>253</v>
      </c>
      <c r="C152" s="26">
        <v>0</v>
      </c>
      <c r="D152" s="26">
        <v>0</v>
      </c>
      <c r="E152" s="66">
        <f t="shared" si="7"/>
        <v>0</v>
      </c>
      <c r="F152" s="26">
        <v>0</v>
      </c>
      <c r="G152" s="66">
        <f t="shared" si="8"/>
        <v>0</v>
      </c>
      <c r="H152" s="26" t="e">
        <f t="shared" si="9"/>
        <v>#DIV/0!</v>
      </c>
      <c r="I152" s="26">
        <v>0</v>
      </c>
    </row>
    <row r="153" spans="1:9" ht="57.75" customHeight="1">
      <c r="A153" s="14" t="s">
        <v>254</v>
      </c>
      <c r="B153" s="43" t="s">
        <v>255</v>
      </c>
      <c r="C153" s="16">
        <f>C156+C154</f>
        <v>12478.1</v>
      </c>
      <c r="D153" s="16">
        <f>D156+D154</f>
        <v>12478.1</v>
      </c>
      <c r="E153" s="66">
        <f t="shared" si="7"/>
        <v>0</v>
      </c>
      <c r="F153" s="16">
        <f>F156+F154</f>
        <v>11565.8</v>
      </c>
      <c r="G153" s="66">
        <f t="shared" si="8"/>
        <v>-912.3000000000011</v>
      </c>
      <c r="H153" s="16">
        <f t="shared" si="9"/>
        <v>92.68879076141398</v>
      </c>
      <c r="I153" s="16">
        <f>I156+I154</f>
        <v>0</v>
      </c>
    </row>
    <row r="154" spans="1:9" ht="25.5" hidden="1">
      <c r="A154" s="39" t="s">
        <v>256</v>
      </c>
      <c r="B154" s="22" t="s">
        <v>257</v>
      </c>
      <c r="C154" s="27">
        <f>C155</f>
        <v>0</v>
      </c>
      <c r="D154" s="27">
        <f>D155</f>
        <v>0</v>
      </c>
      <c r="E154" s="66">
        <f t="shared" si="7"/>
        <v>0</v>
      </c>
      <c r="F154" s="27">
        <f>F155</f>
        <v>0</v>
      </c>
      <c r="G154" s="66">
        <f t="shared" si="8"/>
        <v>0</v>
      </c>
      <c r="H154" s="27" t="e">
        <f t="shared" si="9"/>
        <v>#DIV/0!</v>
      </c>
      <c r="I154" s="27">
        <f>I155</f>
        <v>0</v>
      </c>
    </row>
    <row r="155" spans="1:9" ht="25.5" hidden="1">
      <c r="A155" s="24" t="s">
        <v>258</v>
      </c>
      <c r="B155" s="30" t="s">
        <v>259</v>
      </c>
      <c r="C155" s="26">
        <v>0</v>
      </c>
      <c r="D155" s="26">
        <v>0</v>
      </c>
      <c r="E155" s="66">
        <f t="shared" si="7"/>
        <v>0</v>
      </c>
      <c r="F155" s="26">
        <v>0</v>
      </c>
      <c r="G155" s="66">
        <f t="shared" si="8"/>
        <v>0</v>
      </c>
      <c r="H155" s="26" t="e">
        <f t="shared" si="9"/>
        <v>#DIV/0!</v>
      </c>
      <c r="I155" s="26"/>
    </row>
    <row r="156" spans="1:9" ht="57.75" customHeight="1">
      <c r="A156" s="50" t="s">
        <v>260</v>
      </c>
      <c r="B156" s="22" t="s">
        <v>261</v>
      </c>
      <c r="C156" s="23">
        <f>C157</f>
        <v>12478.1</v>
      </c>
      <c r="D156" s="23">
        <f>D157</f>
        <v>12478.1</v>
      </c>
      <c r="E156" s="66">
        <f t="shared" si="7"/>
        <v>0</v>
      </c>
      <c r="F156" s="23">
        <f>F157</f>
        <v>11565.8</v>
      </c>
      <c r="G156" s="66">
        <f t="shared" si="8"/>
        <v>-912.3000000000011</v>
      </c>
      <c r="H156" s="23">
        <f t="shared" si="9"/>
        <v>92.68879076141398</v>
      </c>
      <c r="I156" s="23">
        <f>I157</f>
        <v>0</v>
      </c>
    </row>
    <row r="157" spans="1:9" ht="45" customHeight="1">
      <c r="A157" s="51" t="s">
        <v>262</v>
      </c>
      <c r="B157" s="52" t="s">
        <v>263</v>
      </c>
      <c r="C157" s="31">
        <v>12478.1</v>
      </c>
      <c r="D157" s="31">
        <v>12478.1</v>
      </c>
      <c r="E157" s="66">
        <f t="shared" si="7"/>
        <v>0</v>
      </c>
      <c r="F157" s="31">
        <v>11565.8</v>
      </c>
      <c r="G157" s="66">
        <f t="shared" si="8"/>
        <v>-912.3000000000011</v>
      </c>
      <c r="H157" s="31">
        <f t="shared" si="9"/>
        <v>92.68879076141398</v>
      </c>
      <c r="I157" s="31"/>
    </row>
    <row r="158" spans="1:9" ht="17.25" customHeight="1">
      <c r="A158" s="14" t="s">
        <v>264</v>
      </c>
      <c r="B158" s="19" t="s">
        <v>265</v>
      </c>
      <c r="C158" s="16">
        <f>C159+C167</f>
        <v>80152.50000000001</v>
      </c>
      <c r="D158" s="16">
        <f>D159+D167</f>
        <v>112080.6</v>
      </c>
      <c r="E158" s="66">
        <f t="shared" si="7"/>
        <v>31928.09999999999</v>
      </c>
      <c r="F158" s="16">
        <f>F159+F167</f>
        <v>112085.29999999999</v>
      </c>
      <c r="G158" s="66">
        <f t="shared" si="8"/>
        <v>4.699999999982538</v>
      </c>
      <c r="H158" s="16">
        <f t="shared" si="9"/>
        <v>100.00419341081329</v>
      </c>
      <c r="I158" s="16" t="e">
        <f>I159+I167</f>
        <v>#REF!</v>
      </c>
    </row>
    <row r="159" spans="1:9" s="35" customFormat="1" ht="17.25" customHeight="1">
      <c r="A159" s="53" t="s">
        <v>266</v>
      </c>
      <c r="B159" s="54" t="s">
        <v>267</v>
      </c>
      <c r="C159" s="16">
        <f>C160+C161+C162+C163+C166</f>
        <v>80143.40000000001</v>
      </c>
      <c r="D159" s="16">
        <f>D160+D161+D162+D163+D166</f>
        <v>112071.5</v>
      </c>
      <c r="E159" s="66">
        <f t="shared" si="7"/>
        <v>31928.09999999999</v>
      </c>
      <c r="F159" s="16">
        <f>F160+F161+F162+F163+F166</f>
        <v>112076.09999999999</v>
      </c>
      <c r="G159" s="66">
        <f t="shared" si="8"/>
        <v>4.599999999991269</v>
      </c>
      <c r="H159" s="16">
        <f t="shared" si="9"/>
        <v>100.00410452255926</v>
      </c>
      <c r="I159" s="16" t="e">
        <f>I160+I161+I162+#REF!+I165+I166</f>
        <v>#REF!</v>
      </c>
    </row>
    <row r="160" spans="1:9" ht="42" customHeight="1">
      <c r="A160" s="51" t="s">
        <v>268</v>
      </c>
      <c r="B160" s="52" t="s">
        <v>269</v>
      </c>
      <c r="C160" s="31">
        <v>720</v>
      </c>
      <c r="D160" s="31">
        <v>900</v>
      </c>
      <c r="E160" s="66">
        <f t="shared" si="7"/>
        <v>180</v>
      </c>
      <c r="F160" s="31">
        <v>1399.2</v>
      </c>
      <c r="G160" s="66">
        <f t="shared" si="8"/>
        <v>499.20000000000005</v>
      </c>
      <c r="H160" s="31">
        <f t="shared" si="9"/>
        <v>155.46666666666667</v>
      </c>
      <c r="I160" s="31"/>
    </row>
    <row r="161" spans="1:9" ht="38.25" hidden="1">
      <c r="A161" s="51" t="s">
        <v>270</v>
      </c>
      <c r="B161" s="52" t="s">
        <v>271</v>
      </c>
      <c r="C161" s="31">
        <v>0</v>
      </c>
      <c r="D161" s="31">
        <v>0</v>
      </c>
      <c r="E161" s="66">
        <f t="shared" si="7"/>
        <v>0</v>
      </c>
      <c r="F161" s="31">
        <v>0</v>
      </c>
      <c r="G161" s="66">
        <f t="shared" si="8"/>
        <v>0</v>
      </c>
      <c r="H161" s="31" t="e">
        <f t="shared" si="9"/>
        <v>#DIV/0!</v>
      </c>
      <c r="I161" s="31"/>
    </row>
    <row r="162" spans="1:9" ht="42" customHeight="1">
      <c r="A162" s="51" t="s">
        <v>272</v>
      </c>
      <c r="B162" s="52" t="s">
        <v>273</v>
      </c>
      <c r="C162" s="31">
        <v>68478.3</v>
      </c>
      <c r="D162" s="31">
        <v>100226.4</v>
      </c>
      <c r="E162" s="66">
        <f t="shared" si="7"/>
        <v>31748.09999999999</v>
      </c>
      <c r="F162" s="31">
        <v>102781.5</v>
      </c>
      <c r="G162" s="66">
        <f t="shared" si="8"/>
        <v>2555.100000000006</v>
      </c>
      <c r="H162" s="31">
        <f t="shared" si="9"/>
        <v>102.54932832068198</v>
      </c>
      <c r="I162" s="31"/>
    </row>
    <row r="163" spans="1:9" ht="18" customHeight="1">
      <c r="A163" s="51" t="s">
        <v>274</v>
      </c>
      <c r="B163" s="52" t="s">
        <v>275</v>
      </c>
      <c r="C163" s="31">
        <v>10942.8</v>
      </c>
      <c r="D163" s="31">
        <f>D164+D165</f>
        <v>10942.800000000001</v>
      </c>
      <c r="E163" s="66">
        <f t="shared" si="7"/>
        <v>0</v>
      </c>
      <c r="F163" s="31">
        <f>F164+F165</f>
        <v>7882</v>
      </c>
      <c r="G163" s="66">
        <f t="shared" si="8"/>
        <v>-3060.800000000001</v>
      </c>
      <c r="H163" s="31">
        <f t="shared" si="9"/>
        <v>72.02909675768541</v>
      </c>
      <c r="I163" s="31"/>
    </row>
    <row r="164" spans="1:9" ht="42.75" customHeight="1">
      <c r="A164" s="51" t="s">
        <v>276</v>
      </c>
      <c r="B164" s="52" t="s">
        <v>277</v>
      </c>
      <c r="C164" s="31">
        <v>8747.7</v>
      </c>
      <c r="D164" s="31">
        <v>8747.7</v>
      </c>
      <c r="E164" s="66">
        <f t="shared" si="7"/>
        <v>0</v>
      </c>
      <c r="F164" s="31">
        <v>5730.9</v>
      </c>
      <c r="G164" s="66">
        <f t="shared" si="8"/>
        <v>-3016.800000000001</v>
      </c>
      <c r="H164" s="31">
        <f t="shared" si="9"/>
        <v>65.51322061799101</v>
      </c>
      <c r="I164" s="31"/>
    </row>
    <row r="165" spans="1:9" ht="42" customHeight="1">
      <c r="A165" s="51" t="s">
        <v>417</v>
      </c>
      <c r="B165" s="52" t="s">
        <v>486</v>
      </c>
      <c r="C165" s="31">
        <v>2195.1</v>
      </c>
      <c r="D165" s="31">
        <v>2195.1</v>
      </c>
      <c r="E165" s="66">
        <f t="shared" si="7"/>
        <v>0</v>
      </c>
      <c r="F165" s="31">
        <v>2151.1</v>
      </c>
      <c r="G165" s="66">
        <f t="shared" si="8"/>
        <v>-44</v>
      </c>
      <c r="H165" s="31">
        <f t="shared" si="9"/>
        <v>97.99553551091067</v>
      </c>
      <c r="I165" s="31"/>
    </row>
    <row r="166" spans="1:9" ht="57.75" customHeight="1">
      <c r="A166" s="51" t="s">
        <v>278</v>
      </c>
      <c r="B166" s="52" t="s">
        <v>279</v>
      </c>
      <c r="C166" s="31">
        <v>2.3</v>
      </c>
      <c r="D166" s="31">
        <v>2.3</v>
      </c>
      <c r="E166" s="66">
        <f t="shared" si="7"/>
        <v>0</v>
      </c>
      <c r="F166" s="31">
        <v>13.4</v>
      </c>
      <c r="G166" s="66">
        <f t="shared" si="8"/>
        <v>11.100000000000001</v>
      </c>
      <c r="H166" s="31">
        <f t="shared" si="9"/>
        <v>582.608695652174</v>
      </c>
      <c r="I166" s="31"/>
    </row>
    <row r="167" spans="1:9" s="35" customFormat="1" ht="18.75" customHeight="1">
      <c r="A167" s="14" t="s">
        <v>280</v>
      </c>
      <c r="B167" s="15" t="s">
        <v>281</v>
      </c>
      <c r="C167" s="44">
        <f>C168</f>
        <v>9.1</v>
      </c>
      <c r="D167" s="44">
        <f>D168</f>
        <v>9.1</v>
      </c>
      <c r="E167" s="66">
        <f t="shared" si="7"/>
        <v>0</v>
      </c>
      <c r="F167" s="44">
        <f>F168</f>
        <v>9.2</v>
      </c>
      <c r="G167" s="66">
        <f t="shared" si="8"/>
        <v>0.09999999999999964</v>
      </c>
      <c r="H167" s="44">
        <f t="shared" si="9"/>
        <v>101.0989010989011</v>
      </c>
      <c r="I167" s="16">
        <f>I168</f>
        <v>0</v>
      </c>
    </row>
    <row r="168" spans="1:9" s="28" customFormat="1" ht="18.75" customHeight="1">
      <c r="A168" s="24" t="s">
        <v>282</v>
      </c>
      <c r="B168" s="25" t="s">
        <v>283</v>
      </c>
      <c r="C168" s="26">
        <v>9.1</v>
      </c>
      <c r="D168" s="26">
        <v>9.1</v>
      </c>
      <c r="E168" s="66">
        <f t="shared" si="7"/>
        <v>0</v>
      </c>
      <c r="F168" s="26">
        <v>9.2</v>
      </c>
      <c r="G168" s="66">
        <f t="shared" si="8"/>
        <v>0.09999999999999964</v>
      </c>
      <c r="H168" s="26">
        <f t="shared" si="9"/>
        <v>101.0989010989011</v>
      </c>
      <c r="I168" s="26"/>
    </row>
    <row r="169" spans="1:9" s="28" customFormat="1" ht="25.5">
      <c r="A169" s="14" t="s">
        <v>284</v>
      </c>
      <c r="B169" s="15" t="s">
        <v>285</v>
      </c>
      <c r="C169" s="16">
        <f>C170+C172</f>
        <v>5715.799999999999</v>
      </c>
      <c r="D169" s="16">
        <f>D170+D172</f>
        <v>7283.5</v>
      </c>
      <c r="E169" s="66">
        <f t="shared" si="7"/>
        <v>1567.7000000000007</v>
      </c>
      <c r="F169" s="16">
        <f>F170+F172</f>
        <v>16333.400000000001</v>
      </c>
      <c r="G169" s="66">
        <f t="shared" si="8"/>
        <v>9049.900000000001</v>
      </c>
      <c r="H169" s="16">
        <f t="shared" si="9"/>
        <v>224.25207661151921</v>
      </c>
      <c r="I169" s="16">
        <f>I170+I172</f>
        <v>0</v>
      </c>
    </row>
    <row r="170" spans="1:9" s="35" customFormat="1" ht="15.75" customHeight="1">
      <c r="A170" s="42" t="s">
        <v>286</v>
      </c>
      <c r="B170" s="43" t="s">
        <v>287</v>
      </c>
      <c r="C170" s="16">
        <f>C171</f>
        <v>4987.2</v>
      </c>
      <c r="D170" s="16">
        <f>D171</f>
        <v>5051.9</v>
      </c>
      <c r="E170" s="66">
        <f t="shared" si="7"/>
        <v>64.69999999999982</v>
      </c>
      <c r="F170" s="16">
        <f>F171</f>
        <v>3916.7</v>
      </c>
      <c r="G170" s="66">
        <f t="shared" si="8"/>
        <v>-1135.1999999999998</v>
      </c>
      <c r="H170" s="16">
        <f t="shared" si="9"/>
        <v>77.52924642213821</v>
      </c>
      <c r="I170" s="16">
        <f>I171</f>
        <v>0</v>
      </c>
    </row>
    <row r="171" spans="1:9" ht="25.5">
      <c r="A171" s="24" t="s">
        <v>288</v>
      </c>
      <c r="B171" s="25" t="s">
        <v>289</v>
      </c>
      <c r="C171" s="26">
        <v>4987.2</v>
      </c>
      <c r="D171" s="26">
        <v>5051.9</v>
      </c>
      <c r="E171" s="66">
        <f t="shared" si="7"/>
        <v>64.69999999999982</v>
      </c>
      <c r="F171" s="26">
        <v>3916.7</v>
      </c>
      <c r="G171" s="66">
        <f t="shared" si="8"/>
        <v>-1135.1999999999998</v>
      </c>
      <c r="H171" s="26">
        <f t="shared" si="9"/>
        <v>77.52924642213821</v>
      </c>
      <c r="I171" s="26"/>
    </row>
    <row r="172" spans="1:9" s="35" customFormat="1" ht="15.75" customHeight="1">
      <c r="A172" s="42" t="s">
        <v>290</v>
      </c>
      <c r="B172" s="43" t="s">
        <v>291</v>
      </c>
      <c r="C172" s="16">
        <f>C173+C175</f>
        <v>728.5999999999999</v>
      </c>
      <c r="D172" s="16">
        <f>D173+D175</f>
        <v>2231.6</v>
      </c>
      <c r="E172" s="66">
        <f t="shared" si="7"/>
        <v>1503</v>
      </c>
      <c r="F172" s="16">
        <f>F173+F175</f>
        <v>12416.7</v>
      </c>
      <c r="G172" s="66">
        <f t="shared" si="8"/>
        <v>10185.1</v>
      </c>
      <c r="H172" s="16">
        <f t="shared" si="9"/>
        <v>556.4034773256856</v>
      </c>
      <c r="I172" s="16">
        <f>I173+I175</f>
        <v>0</v>
      </c>
    </row>
    <row r="173" spans="1:9" s="28" customFormat="1" ht="25.5">
      <c r="A173" s="39" t="s">
        <v>292</v>
      </c>
      <c r="B173" s="40" t="s">
        <v>293</v>
      </c>
      <c r="C173" s="27">
        <f>C174</f>
        <v>555.8</v>
      </c>
      <c r="D173" s="27">
        <f>D174</f>
        <v>555.8</v>
      </c>
      <c r="E173" s="66">
        <f t="shared" si="7"/>
        <v>0</v>
      </c>
      <c r="F173" s="27">
        <f>F174</f>
        <v>465.5</v>
      </c>
      <c r="G173" s="66">
        <f t="shared" si="8"/>
        <v>-90.29999999999995</v>
      </c>
      <c r="H173" s="27">
        <f t="shared" si="9"/>
        <v>83.75314861460957</v>
      </c>
      <c r="I173" s="27">
        <f>I174</f>
        <v>0</v>
      </c>
    </row>
    <row r="174" spans="1:9" ht="29.25" customHeight="1">
      <c r="A174" s="24" t="s">
        <v>294</v>
      </c>
      <c r="B174" s="25" t="s">
        <v>295</v>
      </c>
      <c r="C174" s="26">
        <v>555.8</v>
      </c>
      <c r="D174" s="26">
        <v>555.8</v>
      </c>
      <c r="E174" s="66">
        <f t="shared" si="7"/>
        <v>0</v>
      </c>
      <c r="F174" s="26">
        <v>465.5</v>
      </c>
      <c r="G174" s="66">
        <f t="shared" si="8"/>
        <v>-90.29999999999995</v>
      </c>
      <c r="H174" s="26">
        <f t="shared" si="9"/>
        <v>83.75314861460957</v>
      </c>
      <c r="I174" s="26"/>
    </row>
    <row r="175" spans="1:9" s="28" customFormat="1" ht="16.5" customHeight="1">
      <c r="A175" s="39" t="s">
        <v>296</v>
      </c>
      <c r="B175" s="40" t="s">
        <v>297</v>
      </c>
      <c r="C175" s="27">
        <f>SUM(C176:C179)</f>
        <v>172.8</v>
      </c>
      <c r="D175" s="27">
        <f>SUM(D176:D179)</f>
        <v>1675.8</v>
      </c>
      <c r="E175" s="66">
        <f t="shared" si="7"/>
        <v>1503</v>
      </c>
      <c r="F175" s="27">
        <f>SUM(F176:F179)</f>
        <v>11951.2</v>
      </c>
      <c r="G175" s="66">
        <f t="shared" si="8"/>
        <v>10275.400000000001</v>
      </c>
      <c r="H175" s="27">
        <f t="shared" si="9"/>
        <v>713.1638620360426</v>
      </c>
      <c r="I175" s="27">
        <f>I176</f>
        <v>0</v>
      </c>
    </row>
    <row r="176" spans="1:9" ht="55.5" customHeight="1">
      <c r="A176" s="24" t="s">
        <v>424</v>
      </c>
      <c r="B176" s="25" t="s">
        <v>422</v>
      </c>
      <c r="C176" s="26">
        <v>90</v>
      </c>
      <c r="D176" s="26">
        <v>664.4</v>
      </c>
      <c r="E176" s="66">
        <f t="shared" si="7"/>
        <v>574.4</v>
      </c>
      <c r="F176" s="26">
        <v>1019.7</v>
      </c>
      <c r="G176" s="66">
        <f t="shared" si="8"/>
        <v>355.30000000000007</v>
      </c>
      <c r="H176" s="26">
        <f t="shared" si="9"/>
        <v>153.476821192053</v>
      </c>
      <c r="I176" s="26"/>
    </row>
    <row r="177" spans="1:9" ht="58.5" customHeight="1">
      <c r="A177" s="24" t="s">
        <v>425</v>
      </c>
      <c r="B177" s="25" t="s">
        <v>423</v>
      </c>
      <c r="C177" s="26">
        <v>0</v>
      </c>
      <c r="D177" s="26">
        <v>50.6</v>
      </c>
      <c r="E177" s="66">
        <f t="shared" si="7"/>
        <v>50.6</v>
      </c>
      <c r="F177" s="26">
        <v>50.6</v>
      </c>
      <c r="G177" s="66">
        <f t="shared" si="8"/>
        <v>0</v>
      </c>
      <c r="H177" s="26">
        <f t="shared" si="9"/>
        <v>100</v>
      </c>
      <c r="I177" s="26"/>
    </row>
    <row r="178" spans="1:9" ht="41.25" customHeight="1">
      <c r="A178" s="24" t="s">
        <v>428</v>
      </c>
      <c r="B178" s="25" t="s">
        <v>426</v>
      </c>
      <c r="C178" s="26">
        <v>82.8</v>
      </c>
      <c r="D178" s="26">
        <v>960.8</v>
      </c>
      <c r="E178" s="66">
        <f t="shared" si="7"/>
        <v>878</v>
      </c>
      <c r="F178" s="26">
        <v>4320.6</v>
      </c>
      <c r="G178" s="66">
        <f t="shared" si="8"/>
        <v>3359.8</v>
      </c>
      <c r="H178" s="26">
        <f t="shared" si="9"/>
        <v>449.6877601998335</v>
      </c>
      <c r="I178" s="26"/>
    </row>
    <row r="179" spans="1:9" ht="57" customHeight="1">
      <c r="A179" s="24" t="s">
        <v>429</v>
      </c>
      <c r="B179" s="25" t="s">
        <v>427</v>
      </c>
      <c r="C179" s="26">
        <v>0</v>
      </c>
      <c r="D179" s="26">
        <v>0</v>
      </c>
      <c r="E179" s="66">
        <f t="shared" si="7"/>
        <v>0</v>
      </c>
      <c r="F179" s="26">
        <v>6560.3</v>
      </c>
      <c r="G179" s="66">
        <f t="shared" si="8"/>
        <v>6560.3</v>
      </c>
      <c r="H179" s="26"/>
      <c r="I179" s="26"/>
    </row>
    <row r="180" spans="1:9" ht="22.5" customHeight="1">
      <c r="A180" s="14" t="s">
        <v>298</v>
      </c>
      <c r="B180" s="19" t="s">
        <v>299</v>
      </c>
      <c r="C180" s="16">
        <f>C181+C183+C191+C196</f>
        <v>39861.3</v>
      </c>
      <c r="D180" s="16">
        <f>D181+D183+D191+D196</f>
        <v>20911.3</v>
      </c>
      <c r="E180" s="66">
        <f t="shared" si="7"/>
        <v>-18950.000000000004</v>
      </c>
      <c r="F180" s="16">
        <f>F181+F183+F191+F196</f>
        <v>21221</v>
      </c>
      <c r="G180" s="66">
        <f t="shared" si="8"/>
        <v>309.7000000000007</v>
      </c>
      <c r="H180" s="16">
        <f t="shared" si="9"/>
        <v>101.48101744033131</v>
      </c>
      <c r="I180" s="16">
        <f>I181+I183+I191</f>
        <v>0</v>
      </c>
    </row>
    <row r="181" spans="1:9" s="35" customFormat="1" ht="12.75" hidden="1">
      <c r="A181" s="18" t="s">
        <v>300</v>
      </c>
      <c r="B181" s="19" t="s">
        <v>301</v>
      </c>
      <c r="C181" s="16">
        <f>C182</f>
        <v>0</v>
      </c>
      <c r="D181" s="16">
        <f>D182</f>
        <v>0</v>
      </c>
      <c r="E181" s="66">
        <f t="shared" si="7"/>
        <v>0</v>
      </c>
      <c r="F181" s="16">
        <f>F182</f>
        <v>0</v>
      </c>
      <c r="G181" s="66">
        <f t="shared" si="8"/>
        <v>0</v>
      </c>
      <c r="H181" s="16"/>
      <c r="I181" s="16">
        <f>I182</f>
        <v>0</v>
      </c>
    </row>
    <row r="182" spans="1:9" ht="12.75" hidden="1">
      <c r="A182" s="49" t="s">
        <v>302</v>
      </c>
      <c r="B182" s="55" t="s">
        <v>303</v>
      </c>
      <c r="C182" s="26">
        <v>0</v>
      </c>
      <c r="D182" s="26">
        <v>0</v>
      </c>
      <c r="E182" s="66">
        <f t="shared" si="7"/>
        <v>0</v>
      </c>
      <c r="F182" s="26">
        <v>0</v>
      </c>
      <c r="G182" s="66">
        <f t="shared" si="8"/>
        <v>0</v>
      </c>
      <c r="H182" s="26"/>
      <c r="I182" s="26"/>
    </row>
    <row r="183" spans="1:9" s="35" customFormat="1" ht="56.25" customHeight="1">
      <c r="A183" s="18" t="s">
        <v>304</v>
      </c>
      <c r="B183" s="19" t="s">
        <v>305</v>
      </c>
      <c r="C183" s="16">
        <f>C184+C189</f>
        <v>36421.3</v>
      </c>
      <c r="D183" s="16">
        <f>D184+D189</f>
        <v>14921.3</v>
      </c>
      <c r="E183" s="66">
        <f t="shared" si="7"/>
        <v>-21500.000000000004</v>
      </c>
      <c r="F183" s="16">
        <f>F184+F189</f>
        <v>15120.800000000001</v>
      </c>
      <c r="G183" s="66">
        <f t="shared" si="8"/>
        <v>199.50000000000182</v>
      </c>
      <c r="H183" s="16">
        <f t="shared" si="9"/>
        <v>101.3370148713584</v>
      </c>
      <c r="I183" s="16">
        <f>I184+I189</f>
        <v>0</v>
      </c>
    </row>
    <row r="184" spans="1:9" s="28" customFormat="1" ht="57" customHeight="1">
      <c r="A184" s="56" t="s">
        <v>306</v>
      </c>
      <c r="B184" s="57" t="s">
        <v>307</v>
      </c>
      <c r="C184" s="27">
        <f>C186+C185</f>
        <v>36421.3</v>
      </c>
      <c r="D184" s="27">
        <f>D186+D185</f>
        <v>14921.3</v>
      </c>
      <c r="E184" s="66">
        <f t="shared" si="7"/>
        <v>-21500.000000000004</v>
      </c>
      <c r="F184" s="27">
        <f>F186+F185</f>
        <v>15109.2</v>
      </c>
      <c r="G184" s="66">
        <f t="shared" si="8"/>
        <v>187.90000000000146</v>
      </c>
      <c r="H184" s="27">
        <f t="shared" si="9"/>
        <v>101.25927365578067</v>
      </c>
      <c r="I184" s="27">
        <f>I187+I186</f>
        <v>0</v>
      </c>
    </row>
    <row r="185" spans="1:9" s="28" customFormat="1" ht="55.5" customHeight="1">
      <c r="A185" s="49" t="s">
        <v>308</v>
      </c>
      <c r="B185" s="55" t="s">
        <v>309</v>
      </c>
      <c r="C185" s="31">
        <v>0</v>
      </c>
      <c r="D185" s="31">
        <v>0</v>
      </c>
      <c r="E185" s="66">
        <f t="shared" si="7"/>
        <v>0</v>
      </c>
      <c r="F185" s="31">
        <v>150.2</v>
      </c>
      <c r="G185" s="66">
        <f t="shared" si="8"/>
        <v>150.2</v>
      </c>
      <c r="H185" s="31"/>
      <c r="I185" s="31"/>
    </row>
    <row r="186" spans="1:9" ht="58.5" customHeight="1">
      <c r="A186" s="49" t="s">
        <v>310</v>
      </c>
      <c r="B186" s="55" t="s">
        <v>311</v>
      </c>
      <c r="C186" s="26">
        <f>C187+C188</f>
        <v>36421.3</v>
      </c>
      <c r="D186" s="26">
        <f>D187+D188</f>
        <v>14921.3</v>
      </c>
      <c r="E186" s="66">
        <f t="shared" si="7"/>
        <v>-21500.000000000004</v>
      </c>
      <c r="F186" s="26">
        <f>SUM(F187:F188)</f>
        <v>14959</v>
      </c>
      <c r="G186" s="66">
        <f t="shared" si="8"/>
        <v>37.70000000000073</v>
      </c>
      <c r="H186" s="26">
        <f t="shared" si="9"/>
        <v>100.25265895062762</v>
      </c>
      <c r="I186" s="26"/>
    </row>
    <row r="187" spans="1:9" ht="87" customHeight="1">
      <c r="A187" s="49" t="s">
        <v>312</v>
      </c>
      <c r="B187" s="55" t="s">
        <v>430</v>
      </c>
      <c r="C187" s="26">
        <v>25855.3</v>
      </c>
      <c r="D187" s="26">
        <v>3355.3</v>
      </c>
      <c r="E187" s="66">
        <f t="shared" si="7"/>
        <v>-22500</v>
      </c>
      <c r="F187" s="26">
        <v>2806.3</v>
      </c>
      <c r="G187" s="66">
        <f t="shared" si="8"/>
        <v>-549</v>
      </c>
      <c r="H187" s="26">
        <f t="shared" si="9"/>
        <v>83.63782672190267</v>
      </c>
      <c r="I187" s="26"/>
    </row>
    <row r="188" spans="1:9" ht="82.5" customHeight="1">
      <c r="A188" s="49" t="s">
        <v>313</v>
      </c>
      <c r="B188" s="55" t="s">
        <v>431</v>
      </c>
      <c r="C188" s="26">
        <v>10566</v>
      </c>
      <c r="D188" s="26">
        <v>11566</v>
      </c>
      <c r="E188" s="66">
        <f t="shared" si="7"/>
        <v>1000</v>
      </c>
      <c r="F188" s="26">
        <v>12152.7</v>
      </c>
      <c r="G188" s="66">
        <f t="shared" si="8"/>
        <v>586.7000000000007</v>
      </c>
      <c r="H188" s="26">
        <f t="shared" si="9"/>
        <v>105.07262666436105</v>
      </c>
      <c r="I188" s="26"/>
    </row>
    <row r="189" spans="1:9" s="28" customFormat="1" ht="57.75" customHeight="1">
      <c r="A189" s="56" t="s">
        <v>314</v>
      </c>
      <c r="B189" s="57" t="s">
        <v>315</v>
      </c>
      <c r="C189" s="27">
        <f>C190</f>
        <v>0</v>
      </c>
      <c r="D189" s="27">
        <f>D190</f>
        <v>0</v>
      </c>
      <c r="E189" s="66">
        <f t="shared" si="7"/>
        <v>0</v>
      </c>
      <c r="F189" s="27">
        <f>F190</f>
        <v>11.6</v>
      </c>
      <c r="G189" s="66">
        <f t="shared" si="8"/>
        <v>11.6</v>
      </c>
      <c r="H189" s="27"/>
      <c r="I189" s="27">
        <f>I190</f>
        <v>0</v>
      </c>
    </row>
    <row r="190" spans="1:9" ht="57" customHeight="1">
      <c r="A190" s="49" t="s">
        <v>316</v>
      </c>
      <c r="B190" s="55" t="s">
        <v>721</v>
      </c>
      <c r="C190" s="26">
        <v>0</v>
      </c>
      <c r="D190" s="26">
        <v>0</v>
      </c>
      <c r="E190" s="66">
        <f t="shared" si="7"/>
        <v>0</v>
      </c>
      <c r="F190" s="26">
        <v>11.6</v>
      </c>
      <c r="G190" s="66">
        <f t="shared" si="8"/>
        <v>11.6</v>
      </c>
      <c r="H190" s="26"/>
      <c r="I190" s="26"/>
    </row>
    <row r="191" spans="1:9" s="35" customFormat="1" ht="29.25" customHeight="1">
      <c r="A191" s="58" t="s">
        <v>317</v>
      </c>
      <c r="B191" s="59" t="s">
        <v>318</v>
      </c>
      <c r="C191" s="44">
        <f>C192+C194</f>
        <v>640</v>
      </c>
      <c r="D191" s="44">
        <f>D192+D194</f>
        <v>2440</v>
      </c>
      <c r="E191" s="66">
        <f t="shared" si="7"/>
        <v>1800</v>
      </c>
      <c r="F191" s="44">
        <f>F192+F194</f>
        <v>2526.4</v>
      </c>
      <c r="G191" s="66">
        <f t="shared" si="8"/>
        <v>86.40000000000009</v>
      </c>
      <c r="H191" s="44">
        <f t="shared" si="9"/>
        <v>103.54098360655739</v>
      </c>
      <c r="I191" s="44">
        <f>I192</f>
        <v>0</v>
      </c>
    </row>
    <row r="192" spans="1:9" s="28" customFormat="1" ht="30" customHeight="1">
      <c r="A192" s="50" t="s">
        <v>319</v>
      </c>
      <c r="B192" s="60" t="s">
        <v>320</v>
      </c>
      <c r="C192" s="27">
        <f>C193</f>
        <v>640</v>
      </c>
      <c r="D192" s="27">
        <f>D193</f>
        <v>2440</v>
      </c>
      <c r="E192" s="66">
        <f t="shared" si="7"/>
        <v>1800</v>
      </c>
      <c r="F192" s="27">
        <f>F193</f>
        <v>2526.4</v>
      </c>
      <c r="G192" s="66">
        <f t="shared" si="8"/>
        <v>86.40000000000009</v>
      </c>
      <c r="H192" s="27">
        <f t="shared" si="9"/>
        <v>103.54098360655739</v>
      </c>
      <c r="I192" s="27">
        <f>I193</f>
        <v>0</v>
      </c>
    </row>
    <row r="193" spans="1:9" ht="29.25" customHeight="1">
      <c r="A193" s="61" t="s">
        <v>321</v>
      </c>
      <c r="B193" s="55" t="s">
        <v>322</v>
      </c>
      <c r="C193" s="26">
        <v>640</v>
      </c>
      <c r="D193" s="26">
        <v>2440</v>
      </c>
      <c r="E193" s="66">
        <f t="shared" si="7"/>
        <v>1800</v>
      </c>
      <c r="F193" s="26">
        <v>2526.4</v>
      </c>
      <c r="G193" s="66">
        <f t="shared" si="8"/>
        <v>86.40000000000009</v>
      </c>
      <c r="H193" s="26">
        <f t="shared" si="9"/>
        <v>103.54098360655739</v>
      </c>
      <c r="I193" s="26"/>
    </row>
    <row r="194" spans="1:9" s="28" customFormat="1" ht="42" customHeight="1" hidden="1">
      <c r="A194" s="50" t="s">
        <v>323</v>
      </c>
      <c r="B194" s="60" t="s">
        <v>324</v>
      </c>
      <c r="C194" s="27">
        <f>C195</f>
        <v>0</v>
      </c>
      <c r="D194" s="27">
        <f>D195</f>
        <v>0</v>
      </c>
      <c r="E194" s="66">
        <f t="shared" si="7"/>
        <v>0</v>
      </c>
      <c r="F194" s="27">
        <f>F195</f>
        <v>0</v>
      </c>
      <c r="G194" s="66">
        <f t="shared" si="8"/>
        <v>0</v>
      </c>
      <c r="H194" s="27" t="e">
        <f t="shared" si="9"/>
        <v>#DIV/0!</v>
      </c>
      <c r="I194" s="27"/>
    </row>
    <row r="195" spans="1:9" ht="28.5" customHeight="1" hidden="1">
      <c r="A195" s="61" t="s">
        <v>325</v>
      </c>
      <c r="B195" s="55" t="s">
        <v>326</v>
      </c>
      <c r="C195" s="26">
        <v>0</v>
      </c>
      <c r="D195" s="26">
        <v>0</v>
      </c>
      <c r="E195" s="66">
        <f t="shared" si="7"/>
        <v>0</v>
      </c>
      <c r="F195" s="26">
        <v>0</v>
      </c>
      <c r="G195" s="66">
        <f t="shared" si="8"/>
        <v>0</v>
      </c>
      <c r="H195" s="26" t="e">
        <f t="shared" si="9"/>
        <v>#DIV/0!</v>
      </c>
      <c r="I195" s="26"/>
    </row>
    <row r="196" spans="1:9" ht="56.25" customHeight="1">
      <c r="A196" s="58" t="s">
        <v>327</v>
      </c>
      <c r="B196" s="59" t="s">
        <v>328</v>
      </c>
      <c r="C196" s="44">
        <f>C197</f>
        <v>2800</v>
      </c>
      <c r="D196" s="44">
        <f>D197</f>
        <v>3550</v>
      </c>
      <c r="E196" s="66">
        <f t="shared" si="7"/>
        <v>750</v>
      </c>
      <c r="F196" s="44">
        <f>F197</f>
        <v>3573.8</v>
      </c>
      <c r="G196" s="66">
        <f t="shared" si="8"/>
        <v>23.800000000000182</v>
      </c>
      <c r="H196" s="44">
        <f t="shared" si="9"/>
        <v>100.67042253521127</v>
      </c>
      <c r="I196" s="26"/>
    </row>
    <row r="197" spans="1:9" s="28" customFormat="1" ht="45" customHeight="1">
      <c r="A197" s="50" t="s">
        <v>329</v>
      </c>
      <c r="B197" s="57" t="s">
        <v>330</v>
      </c>
      <c r="C197" s="27">
        <f>C198</f>
        <v>2800</v>
      </c>
      <c r="D197" s="27">
        <f>D198</f>
        <v>3550</v>
      </c>
      <c r="E197" s="66">
        <f t="shared" si="7"/>
        <v>750</v>
      </c>
      <c r="F197" s="27">
        <f>F198</f>
        <v>3573.8</v>
      </c>
      <c r="G197" s="66">
        <f t="shared" si="8"/>
        <v>23.800000000000182</v>
      </c>
      <c r="H197" s="27">
        <f t="shared" si="9"/>
        <v>100.67042253521127</v>
      </c>
      <c r="I197" s="27"/>
    </row>
    <row r="198" spans="1:9" ht="56.25" customHeight="1">
      <c r="A198" s="61" t="s">
        <v>331</v>
      </c>
      <c r="B198" s="55" t="s">
        <v>332</v>
      </c>
      <c r="C198" s="26">
        <v>2800</v>
      </c>
      <c r="D198" s="26">
        <v>3550</v>
      </c>
      <c r="E198" s="66">
        <f t="shared" si="7"/>
        <v>750</v>
      </c>
      <c r="F198" s="26">
        <v>3573.8</v>
      </c>
      <c r="G198" s="66">
        <f t="shared" si="8"/>
        <v>23.800000000000182</v>
      </c>
      <c r="H198" s="26">
        <f t="shared" si="9"/>
        <v>100.67042253521127</v>
      </c>
      <c r="I198" s="26"/>
    </row>
    <row r="199" spans="1:9" ht="12.75" hidden="1">
      <c r="A199" s="14" t="s">
        <v>333</v>
      </c>
      <c r="B199" s="19" t="s">
        <v>334</v>
      </c>
      <c r="C199" s="16">
        <f>C200</f>
        <v>0</v>
      </c>
      <c r="D199" s="16">
        <f>D200</f>
        <v>0</v>
      </c>
      <c r="E199" s="66">
        <f t="shared" si="7"/>
        <v>0</v>
      </c>
      <c r="F199" s="16">
        <f>F200</f>
        <v>0</v>
      </c>
      <c r="G199" s="66">
        <f t="shared" si="8"/>
        <v>0</v>
      </c>
      <c r="H199" s="16" t="e">
        <f t="shared" si="9"/>
        <v>#DIV/0!</v>
      </c>
      <c r="I199" s="16">
        <f>I200</f>
        <v>0</v>
      </c>
    </row>
    <row r="200" spans="1:9" s="35" customFormat="1" ht="25.5" hidden="1">
      <c r="A200" s="18" t="s">
        <v>335</v>
      </c>
      <c r="B200" s="19" t="s">
        <v>336</v>
      </c>
      <c r="C200" s="16">
        <f>C201</f>
        <v>0</v>
      </c>
      <c r="D200" s="16">
        <f>D201</f>
        <v>0</v>
      </c>
      <c r="E200" s="66">
        <f t="shared" si="7"/>
        <v>0</v>
      </c>
      <c r="F200" s="16">
        <f>F201</f>
        <v>0</v>
      </c>
      <c r="G200" s="66">
        <f t="shared" si="8"/>
        <v>0</v>
      </c>
      <c r="H200" s="16" t="e">
        <f t="shared" si="9"/>
        <v>#DIV/0!</v>
      </c>
      <c r="I200" s="16">
        <f>I201</f>
        <v>0</v>
      </c>
    </row>
    <row r="201" spans="1:9" ht="25.5" hidden="1">
      <c r="A201" s="49" t="s">
        <v>337</v>
      </c>
      <c r="B201" s="45" t="s">
        <v>338</v>
      </c>
      <c r="C201" s="26">
        <v>0</v>
      </c>
      <c r="D201" s="26">
        <v>0</v>
      </c>
      <c r="E201" s="66">
        <f t="shared" si="7"/>
        <v>0</v>
      </c>
      <c r="F201" s="26">
        <v>0</v>
      </c>
      <c r="G201" s="66">
        <f t="shared" si="8"/>
        <v>0</v>
      </c>
      <c r="H201" s="26" t="e">
        <f t="shared" si="9"/>
        <v>#DIV/0!</v>
      </c>
      <c r="I201" s="26"/>
    </row>
    <row r="202" spans="1:9" ht="17.25" customHeight="1">
      <c r="A202" s="14" t="s">
        <v>339</v>
      </c>
      <c r="B202" s="19" t="s">
        <v>340</v>
      </c>
      <c r="C202" s="16">
        <f>C203+C289+C308+C291+C296+C284</f>
        <v>3750.9</v>
      </c>
      <c r="D202" s="16">
        <f>D203+D289+D308+D291+D296+D284</f>
        <v>3750.9</v>
      </c>
      <c r="E202" s="66">
        <f t="shared" si="7"/>
        <v>0</v>
      </c>
      <c r="F202" s="16">
        <f>F203+F289+F308+F291+F296+F284</f>
        <v>5537.5</v>
      </c>
      <c r="G202" s="66">
        <f t="shared" si="8"/>
        <v>1786.6</v>
      </c>
      <c r="H202" s="16">
        <f t="shared" si="9"/>
        <v>147.6312351702258</v>
      </c>
      <c r="I202" s="16" t="e">
        <f>I203+I209+I210+#REF!+I217+#REF!+I243+I262+#REF!+I265+I308+I311+#REF!+#REF!+#REF!</f>
        <v>#REF!</v>
      </c>
    </row>
    <row r="203" spans="1:9" s="35" customFormat="1" ht="29.25" customHeight="1">
      <c r="A203" s="14" t="s">
        <v>532</v>
      </c>
      <c r="B203" s="59" t="s">
        <v>487</v>
      </c>
      <c r="C203" s="44">
        <f>C204+C209+C217+C227+C242+C262+C275+C264+C238+C240+C249+C255+C257+C234</f>
        <v>1327.1</v>
      </c>
      <c r="D203" s="44">
        <f>D204+D209+D217+D227+D242+D262+D275+D264+D238+D240+D249+D255+D257+D234</f>
        <v>1327.1</v>
      </c>
      <c r="E203" s="66">
        <f t="shared" si="7"/>
        <v>0</v>
      </c>
      <c r="F203" s="44">
        <f>F204+F209+F217+F227+F242+F262+F275+F264+F238+F240+F249+F255+F257+F234</f>
        <v>2136.6</v>
      </c>
      <c r="G203" s="66">
        <f t="shared" si="8"/>
        <v>809.5</v>
      </c>
      <c r="H203" s="44">
        <f t="shared" si="9"/>
        <v>160.99766407957202</v>
      </c>
      <c r="I203" s="44">
        <f>I204+I205</f>
        <v>0</v>
      </c>
    </row>
    <row r="204" spans="1:9" ht="44.25" customHeight="1">
      <c r="A204" s="39" t="s">
        <v>510</v>
      </c>
      <c r="B204" s="60" t="s">
        <v>488</v>
      </c>
      <c r="C204" s="23">
        <f>C205</f>
        <v>13.700000000000001</v>
      </c>
      <c r="D204" s="23">
        <f>D205</f>
        <v>13.7</v>
      </c>
      <c r="E204" s="66">
        <f t="shared" si="7"/>
        <v>0</v>
      </c>
      <c r="F204" s="23">
        <f>F205</f>
        <v>83.4</v>
      </c>
      <c r="G204" s="66">
        <f t="shared" si="8"/>
        <v>69.7</v>
      </c>
      <c r="H204" s="23">
        <f t="shared" si="9"/>
        <v>608.7591240875913</v>
      </c>
      <c r="I204" s="23"/>
    </row>
    <row r="205" spans="1:9" ht="51">
      <c r="A205" s="24" t="s">
        <v>511</v>
      </c>
      <c r="B205" s="55" t="s">
        <v>489</v>
      </c>
      <c r="C205" s="31">
        <f>C206+C208</f>
        <v>13.700000000000001</v>
      </c>
      <c r="D205" s="31">
        <v>13.7</v>
      </c>
      <c r="E205" s="66">
        <f t="shared" si="7"/>
        <v>0</v>
      </c>
      <c r="F205" s="31">
        <f>F206+F208</f>
        <v>83.4</v>
      </c>
      <c r="G205" s="66">
        <f t="shared" si="8"/>
        <v>69.7</v>
      </c>
      <c r="H205" s="31">
        <f t="shared" si="9"/>
        <v>608.7591240875913</v>
      </c>
      <c r="I205" s="31"/>
    </row>
    <row r="206" spans="1:9" ht="68.25" customHeight="1">
      <c r="A206" s="24" t="s">
        <v>598</v>
      </c>
      <c r="B206" s="55" t="s">
        <v>597</v>
      </c>
      <c r="C206" s="31">
        <v>13.3</v>
      </c>
      <c r="D206" s="31">
        <v>13.3</v>
      </c>
      <c r="E206" s="66">
        <f aca="true" t="shared" si="10" ref="E206:E269">D206-C206</f>
        <v>0</v>
      </c>
      <c r="F206" s="31">
        <v>28.4</v>
      </c>
      <c r="G206" s="66">
        <f aca="true" t="shared" si="11" ref="G206:G269">F206-D206</f>
        <v>15.099999999999998</v>
      </c>
      <c r="H206" s="31">
        <f aca="true" t="shared" si="12" ref="H206:H284">F206/D206*100</f>
        <v>213.53383458646613</v>
      </c>
      <c r="I206" s="31"/>
    </row>
    <row r="207" spans="1:9" ht="63.75" hidden="1">
      <c r="A207" s="24" t="s">
        <v>630</v>
      </c>
      <c r="B207" s="55" t="s">
        <v>629</v>
      </c>
      <c r="C207" s="31"/>
      <c r="D207" s="31"/>
      <c r="E207" s="66">
        <f t="shared" si="10"/>
        <v>0</v>
      </c>
      <c r="F207" s="31"/>
      <c r="G207" s="66">
        <f t="shared" si="11"/>
        <v>0</v>
      </c>
      <c r="H207" s="31" t="e">
        <f t="shared" si="12"/>
        <v>#DIV/0!</v>
      </c>
      <c r="I207" s="31"/>
    </row>
    <row r="208" spans="1:9" ht="51">
      <c r="A208" s="24" t="s">
        <v>675</v>
      </c>
      <c r="B208" s="55" t="s">
        <v>674</v>
      </c>
      <c r="C208" s="31">
        <v>0.4</v>
      </c>
      <c r="D208" s="31">
        <v>0.4</v>
      </c>
      <c r="E208" s="66">
        <f t="shared" si="10"/>
        <v>0</v>
      </c>
      <c r="F208" s="31">
        <v>55</v>
      </c>
      <c r="G208" s="66">
        <f t="shared" si="11"/>
        <v>54.6</v>
      </c>
      <c r="H208" s="31">
        <f t="shared" si="12"/>
        <v>13750</v>
      </c>
      <c r="I208" s="31"/>
    </row>
    <row r="209" spans="1:9" s="35" customFormat="1" ht="51">
      <c r="A209" s="39" t="s">
        <v>512</v>
      </c>
      <c r="B209" s="60" t="s">
        <v>490</v>
      </c>
      <c r="C209" s="23">
        <f>C210</f>
        <v>297.5</v>
      </c>
      <c r="D209" s="23">
        <f>D210</f>
        <v>297.5</v>
      </c>
      <c r="E209" s="66">
        <f t="shared" si="10"/>
        <v>0</v>
      </c>
      <c r="F209" s="23">
        <f>F210</f>
        <v>319.09999999999997</v>
      </c>
      <c r="G209" s="66">
        <f t="shared" si="11"/>
        <v>21.599999999999966</v>
      </c>
      <c r="H209" s="23">
        <f t="shared" si="12"/>
        <v>107.26050420168065</v>
      </c>
      <c r="I209" s="23"/>
    </row>
    <row r="210" spans="1:9" s="67" customFormat="1" ht="71.25" customHeight="1">
      <c r="A210" s="37" t="s">
        <v>513</v>
      </c>
      <c r="B210" s="68" t="s">
        <v>491</v>
      </c>
      <c r="C210" s="31">
        <f>C211+C212+C214+C215+C216+C213</f>
        <v>297.5</v>
      </c>
      <c r="D210" s="31">
        <f>D211+D212+D214+D215+D216+D213</f>
        <v>297.5</v>
      </c>
      <c r="E210" s="66">
        <f t="shared" si="10"/>
        <v>0</v>
      </c>
      <c r="F210" s="31">
        <f>F211+F212+F214+F215+F216</f>
        <v>319.09999999999997</v>
      </c>
      <c r="G210" s="66">
        <f t="shared" si="11"/>
        <v>21.599999999999966</v>
      </c>
      <c r="H210" s="31">
        <f t="shared" si="12"/>
        <v>107.26050420168065</v>
      </c>
      <c r="I210" s="31" t="e">
        <f>#REF!+#REF!</f>
        <v>#REF!</v>
      </c>
    </row>
    <row r="211" spans="1:9" s="67" customFormat="1" ht="108" customHeight="1">
      <c r="A211" s="37" t="s">
        <v>677</v>
      </c>
      <c r="B211" s="68" t="s">
        <v>676</v>
      </c>
      <c r="C211" s="31">
        <v>4.9</v>
      </c>
      <c r="D211" s="31">
        <v>4.9</v>
      </c>
      <c r="E211" s="66">
        <f t="shared" si="10"/>
        <v>0</v>
      </c>
      <c r="F211" s="31">
        <v>7</v>
      </c>
      <c r="G211" s="66">
        <f t="shared" si="11"/>
        <v>2.0999999999999996</v>
      </c>
      <c r="H211" s="31">
        <f t="shared" si="12"/>
        <v>142.85714285714283</v>
      </c>
      <c r="I211" s="31"/>
    </row>
    <row r="212" spans="1:9" s="67" customFormat="1" ht="89.25">
      <c r="A212" s="37" t="s">
        <v>603</v>
      </c>
      <c r="B212" s="68" t="s">
        <v>599</v>
      </c>
      <c r="C212" s="31">
        <v>13.3</v>
      </c>
      <c r="D212" s="31">
        <v>13.3</v>
      </c>
      <c r="E212" s="66">
        <f t="shared" si="10"/>
        <v>0</v>
      </c>
      <c r="F212" s="31">
        <v>34.4</v>
      </c>
      <c r="G212" s="66">
        <f t="shared" si="11"/>
        <v>21.099999999999998</v>
      </c>
      <c r="H212" s="31">
        <f t="shared" si="12"/>
        <v>258.64661654135335</v>
      </c>
      <c r="I212" s="31"/>
    </row>
    <row r="213" spans="1:9" s="67" customFormat="1" ht="89.25">
      <c r="A213" s="37" t="s">
        <v>632</v>
      </c>
      <c r="B213" s="68" t="s">
        <v>631</v>
      </c>
      <c r="C213" s="31">
        <v>0.1</v>
      </c>
      <c r="D213" s="31">
        <v>0.1</v>
      </c>
      <c r="E213" s="66">
        <f t="shared" si="10"/>
        <v>0</v>
      </c>
      <c r="F213" s="31">
        <v>0</v>
      </c>
      <c r="G213" s="66">
        <f t="shared" si="11"/>
        <v>-0.1</v>
      </c>
      <c r="H213" s="31">
        <f t="shared" si="12"/>
        <v>0</v>
      </c>
      <c r="I213" s="31"/>
    </row>
    <row r="214" spans="1:9" s="67" customFormat="1" ht="110.25" customHeight="1">
      <c r="A214" s="37" t="s">
        <v>604</v>
      </c>
      <c r="B214" s="68" t="s">
        <v>600</v>
      </c>
      <c r="C214" s="31">
        <v>61.4</v>
      </c>
      <c r="D214" s="31">
        <v>61.4</v>
      </c>
      <c r="E214" s="66">
        <f t="shared" si="10"/>
        <v>0</v>
      </c>
      <c r="F214" s="31">
        <v>11.8</v>
      </c>
      <c r="G214" s="66">
        <f t="shared" si="11"/>
        <v>-49.599999999999994</v>
      </c>
      <c r="H214" s="31">
        <f t="shared" si="12"/>
        <v>19.21824104234528</v>
      </c>
      <c r="I214" s="31"/>
    </row>
    <row r="215" spans="1:9" s="67" customFormat="1" ht="75.75" customHeight="1">
      <c r="A215" s="37" t="s">
        <v>605</v>
      </c>
      <c r="B215" s="68" t="s">
        <v>601</v>
      </c>
      <c r="C215" s="31">
        <v>214.1</v>
      </c>
      <c r="D215" s="31">
        <v>214.1</v>
      </c>
      <c r="E215" s="66">
        <f t="shared" si="10"/>
        <v>0</v>
      </c>
      <c r="F215" s="31">
        <v>260.9</v>
      </c>
      <c r="G215" s="66">
        <f t="shared" si="11"/>
        <v>46.79999999999998</v>
      </c>
      <c r="H215" s="31">
        <f t="shared" si="12"/>
        <v>121.85894441849602</v>
      </c>
      <c r="I215" s="31"/>
    </row>
    <row r="216" spans="1:9" s="67" customFormat="1" ht="70.5" customHeight="1">
      <c r="A216" s="37" t="s">
        <v>606</v>
      </c>
      <c r="B216" s="68" t="s">
        <v>602</v>
      </c>
      <c r="C216" s="31">
        <v>3.7</v>
      </c>
      <c r="D216" s="31">
        <v>3.7</v>
      </c>
      <c r="E216" s="66">
        <f t="shared" si="10"/>
        <v>0</v>
      </c>
      <c r="F216" s="31">
        <v>5</v>
      </c>
      <c r="G216" s="66">
        <f t="shared" si="11"/>
        <v>1.2999999999999998</v>
      </c>
      <c r="H216" s="31">
        <f t="shared" si="12"/>
        <v>135.13513513513513</v>
      </c>
      <c r="I216" s="31"/>
    </row>
    <row r="217" spans="1:9" s="35" customFormat="1" ht="51" customHeight="1">
      <c r="A217" s="39" t="s">
        <v>514</v>
      </c>
      <c r="B217" s="60" t="s">
        <v>492</v>
      </c>
      <c r="C217" s="23">
        <f>C220+C226+C218</f>
        <v>31.5</v>
      </c>
      <c r="D217" s="23">
        <f>D220+D226+D218</f>
        <v>31.5</v>
      </c>
      <c r="E217" s="66">
        <f t="shared" si="10"/>
        <v>0</v>
      </c>
      <c r="F217" s="23">
        <f>F220+F226</f>
        <v>90.1</v>
      </c>
      <c r="G217" s="66">
        <f t="shared" si="11"/>
        <v>58.599999999999994</v>
      </c>
      <c r="H217" s="23">
        <f t="shared" si="12"/>
        <v>286.03174603174597</v>
      </c>
      <c r="I217" s="23" t="e">
        <f>I220+#REF!+I227+I228+I242+#REF!</f>
        <v>#REF!</v>
      </c>
    </row>
    <row r="218" spans="1:9" s="35" customFormat="1" ht="60.75" customHeight="1">
      <c r="A218" s="29" t="s">
        <v>725</v>
      </c>
      <c r="B218" s="62" t="s">
        <v>723</v>
      </c>
      <c r="C218" s="23">
        <f>C219</f>
        <v>4.1</v>
      </c>
      <c r="D218" s="23">
        <f>D219</f>
        <v>4.1</v>
      </c>
      <c r="E218" s="66">
        <f t="shared" si="10"/>
        <v>0</v>
      </c>
      <c r="F218" s="23">
        <f>F219</f>
        <v>0</v>
      </c>
      <c r="G218" s="66">
        <f t="shared" si="11"/>
        <v>-4.1</v>
      </c>
      <c r="H218" s="23">
        <f t="shared" si="12"/>
        <v>0</v>
      </c>
      <c r="I218" s="23"/>
    </row>
    <row r="219" spans="1:9" s="35" customFormat="1" ht="85.5" customHeight="1">
      <c r="A219" s="29" t="s">
        <v>726</v>
      </c>
      <c r="B219" s="62" t="s">
        <v>724</v>
      </c>
      <c r="C219" s="31">
        <v>4.1</v>
      </c>
      <c r="D219" s="31">
        <v>4.1</v>
      </c>
      <c r="E219" s="66">
        <f t="shared" si="10"/>
        <v>0</v>
      </c>
      <c r="F219" s="31">
        <v>0</v>
      </c>
      <c r="G219" s="66">
        <f t="shared" si="11"/>
        <v>-4.1</v>
      </c>
      <c r="H219" s="31">
        <f t="shared" si="12"/>
        <v>0</v>
      </c>
      <c r="I219" s="23"/>
    </row>
    <row r="220" spans="1:9" ht="56.25" customHeight="1">
      <c r="A220" s="24" t="s">
        <v>527</v>
      </c>
      <c r="B220" s="62" t="s">
        <v>493</v>
      </c>
      <c r="C220" s="31">
        <f>C221+C223</f>
        <v>7.4</v>
      </c>
      <c r="D220" s="31">
        <f>D221+D223</f>
        <v>7.4</v>
      </c>
      <c r="E220" s="66">
        <f t="shared" si="10"/>
        <v>0</v>
      </c>
      <c r="F220" s="31">
        <f>F221+F223+F222+F225+F224</f>
        <v>65.1</v>
      </c>
      <c r="G220" s="66">
        <f t="shared" si="11"/>
        <v>57.699999999999996</v>
      </c>
      <c r="H220" s="31">
        <f t="shared" si="12"/>
        <v>879.7297297297297</v>
      </c>
      <c r="I220" s="31"/>
    </row>
    <row r="221" spans="1:9" ht="63.75">
      <c r="A221" s="24" t="s">
        <v>608</v>
      </c>
      <c r="B221" s="62" t="s">
        <v>607</v>
      </c>
      <c r="C221" s="31">
        <v>0.4</v>
      </c>
      <c r="D221" s="31">
        <v>0.4</v>
      </c>
      <c r="E221" s="66">
        <f t="shared" si="10"/>
        <v>0</v>
      </c>
      <c r="F221" s="31">
        <v>0.7</v>
      </c>
      <c r="G221" s="66">
        <f t="shared" si="11"/>
        <v>0.29999999999999993</v>
      </c>
      <c r="H221" s="31">
        <f t="shared" si="12"/>
        <v>174.99999999999997</v>
      </c>
      <c r="I221" s="31"/>
    </row>
    <row r="222" spans="1:9" ht="70.5" customHeight="1">
      <c r="A222" s="24" t="s">
        <v>743</v>
      </c>
      <c r="B222" s="62" t="s">
        <v>742</v>
      </c>
      <c r="C222" s="31">
        <v>0</v>
      </c>
      <c r="D222" s="31">
        <v>0</v>
      </c>
      <c r="E222" s="66">
        <f t="shared" si="10"/>
        <v>0</v>
      </c>
      <c r="F222" s="31">
        <v>22.2</v>
      </c>
      <c r="G222" s="66">
        <f t="shared" si="11"/>
        <v>22.2</v>
      </c>
      <c r="H222" s="31"/>
      <c r="I222" s="31"/>
    </row>
    <row r="223" spans="1:9" ht="59.25" customHeight="1">
      <c r="A223" s="24" t="s">
        <v>634</v>
      </c>
      <c r="B223" s="62" t="s">
        <v>633</v>
      </c>
      <c r="C223" s="31">
        <v>7</v>
      </c>
      <c r="D223" s="31">
        <v>7</v>
      </c>
      <c r="E223" s="66">
        <f t="shared" si="10"/>
        <v>0</v>
      </c>
      <c r="F223" s="31">
        <v>25.7</v>
      </c>
      <c r="G223" s="66">
        <f t="shared" si="11"/>
        <v>18.7</v>
      </c>
      <c r="H223" s="31">
        <f t="shared" si="12"/>
        <v>367.1428571428571</v>
      </c>
      <c r="I223" s="31"/>
    </row>
    <row r="224" spans="1:9" ht="74.25" customHeight="1">
      <c r="A224" s="24" t="s">
        <v>804</v>
      </c>
      <c r="B224" s="62" t="s">
        <v>803</v>
      </c>
      <c r="C224" s="31">
        <v>0</v>
      </c>
      <c r="D224" s="31">
        <v>0</v>
      </c>
      <c r="E224" s="66">
        <f t="shared" si="10"/>
        <v>0</v>
      </c>
      <c r="F224" s="31">
        <v>0.4</v>
      </c>
      <c r="G224" s="66">
        <f t="shared" si="11"/>
        <v>0.4</v>
      </c>
      <c r="H224" s="31"/>
      <c r="I224" s="31"/>
    </row>
    <row r="225" spans="1:9" ht="59.25" customHeight="1">
      <c r="A225" s="24" t="s">
        <v>745</v>
      </c>
      <c r="B225" s="62" t="s">
        <v>744</v>
      </c>
      <c r="C225" s="31">
        <v>0</v>
      </c>
      <c r="D225" s="31">
        <v>0</v>
      </c>
      <c r="E225" s="66">
        <f t="shared" si="10"/>
        <v>0</v>
      </c>
      <c r="F225" s="31">
        <v>16.1</v>
      </c>
      <c r="G225" s="66">
        <f t="shared" si="11"/>
        <v>16.1</v>
      </c>
      <c r="H225" s="31"/>
      <c r="I225" s="31"/>
    </row>
    <row r="226" spans="1:9" ht="42" customHeight="1">
      <c r="A226" s="24" t="s">
        <v>540</v>
      </c>
      <c r="B226" s="62" t="s">
        <v>539</v>
      </c>
      <c r="C226" s="31">
        <v>20</v>
      </c>
      <c r="D226" s="31">
        <v>20</v>
      </c>
      <c r="E226" s="66">
        <f t="shared" si="10"/>
        <v>0</v>
      </c>
      <c r="F226" s="31">
        <v>25</v>
      </c>
      <c r="G226" s="66">
        <f t="shared" si="11"/>
        <v>5</v>
      </c>
      <c r="H226" s="23">
        <f t="shared" si="12"/>
        <v>125</v>
      </c>
      <c r="I226" s="31"/>
    </row>
    <row r="227" spans="1:9" ht="42" customHeight="1">
      <c r="A227" s="39" t="s">
        <v>515</v>
      </c>
      <c r="B227" s="60" t="s">
        <v>494</v>
      </c>
      <c r="C227" s="23">
        <f>C228</f>
        <v>192.9</v>
      </c>
      <c r="D227" s="23">
        <f>D228+D233</f>
        <v>192.9</v>
      </c>
      <c r="E227" s="66">
        <f t="shared" si="10"/>
        <v>0</v>
      </c>
      <c r="F227" s="23">
        <f>F228+F233</f>
        <v>148.2</v>
      </c>
      <c r="G227" s="66">
        <f t="shared" si="11"/>
        <v>-44.70000000000002</v>
      </c>
      <c r="H227" s="23">
        <f t="shared" si="12"/>
        <v>76.82737169517884</v>
      </c>
      <c r="I227" s="23"/>
    </row>
    <row r="228" spans="1:9" ht="60" customHeight="1">
      <c r="A228" s="24" t="s">
        <v>528</v>
      </c>
      <c r="B228" s="62" t="s">
        <v>495</v>
      </c>
      <c r="C228" s="31">
        <f>C231+C230+C232</f>
        <v>192.9</v>
      </c>
      <c r="D228" s="31">
        <f>D230+D231+D232</f>
        <v>192.9</v>
      </c>
      <c r="E228" s="66">
        <f t="shared" si="10"/>
        <v>0</v>
      </c>
      <c r="F228" s="31">
        <f>F230+F231+F232</f>
        <v>81.2</v>
      </c>
      <c r="G228" s="66">
        <f t="shared" si="11"/>
        <v>-111.7</v>
      </c>
      <c r="H228" s="31">
        <f t="shared" si="12"/>
        <v>42.09434940383618</v>
      </c>
      <c r="I228" s="31" t="e">
        <f>#REF!</f>
        <v>#REF!</v>
      </c>
    </row>
    <row r="229" spans="1:9" ht="76.5" hidden="1">
      <c r="A229" s="74" t="s">
        <v>636</v>
      </c>
      <c r="B229" s="73" t="s">
        <v>635</v>
      </c>
      <c r="C229" s="31">
        <v>0</v>
      </c>
      <c r="D229" s="31"/>
      <c r="E229" s="66">
        <f t="shared" si="10"/>
        <v>0</v>
      </c>
      <c r="F229" s="31"/>
      <c r="G229" s="66">
        <f t="shared" si="11"/>
        <v>0</v>
      </c>
      <c r="H229" s="31" t="e">
        <f t="shared" si="12"/>
        <v>#DIV/0!</v>
      </c>
      <c r="I229" s="31"/>
    </row>
    <row r="230" spans="1:9" ht="76.5">
      <c r="A230" s="77" t="s">
        <v>638</v>
      </c>
      <c r="B230" s="78" t="s">
        <v>637</v>
      </c>
      <c r="C230" s="31">
        <v>3.1</v>
      </c>
      <c r="D230" s="31">
        <v>3.1</v>
      </c>
      <c r="E230" s="66">
        <f t="shared" si="10"/>
        <v>0</v>
      </c>
      <c r="F230" s="31">
        <v>1.2</v>
      </c>
      <c r="G230" s="66">
        <f t="shared" si="11"/>
        <v>-1.9000000000000001</v>
      </c>
      <c r="H230" s="31">
        <f t="shared" si="12"/>
        <v>38.70967741935484</v>
      </c>
      <c r="I230" s="31"/>
    </row>
    <row r="231" spans="1:9" ht="74.25" customHeight="1">
      <c r="A231" s="77" t="s">
        <v>727</v>
      </c>
      <c r="B231" s="78" t="s">
        <v>712</v>
      </c>
      <c r="C231" s="31">
        <v>189.8</v>
      </c>
      <c r="D231" s="31">
        <v>189.8</v>
      </c>
      <c r="E231" s="66">
        <f t="shared" si="10"/>
        <v>0</v>
      </c>
      <c r="F231" s="31">
        <v>60</v>
      </c>
      <c r="G231" s="66">
        <f t="shared" si="11"/>
        <v>-129.8</v>
      </c>
      <c r="H231" s="31">
        <f t="shared" si="12"/>
        <v>31.61222339304531</v>
      </c>
      <c r="I231" s="31"/>
    </row>
    <row r="232" spans="1:9" ht="63.75" customHeight="1">
      <c r="A232" s="77" t="s">
        <v>747</v>
      </c>
      <c r="B232" s="73" t="s">
        <v>746</v>
      </c>
      <c r="C232" s="31">
        <v>0</v>
      </c>
      <c r="D232" s="31">
        <v>0</v>
      </c>
      <c r="E232" s="66">
        <f t="shared" si="10"/>
        <v>0</v>
      </c>
      <c r="F232" s="31">
        <v>20</v>
      </c>
      <c r="G232" s="66">
        <f t="shared" si="11"/>
        <v>20</v>
      </c>
      <c r="H232" s="31"/>
      <c r="I232" s="31"/>
    </row>
    <row r="233" spans="1:9" ht="60.75" customHeight="1">
      <c r="A233" s="24" t="s">
        <v>580</v>
      </c>
      <c r="B233" s="62" t="s">
        <v>579</v>
      </c>
      <c r="C233" s="31">
        <v>0</v>
      </c>
      <c r="D233" s="31">
        <v>0</v>
      </c>
      <c r="E233" s="66">
        <f t="shared" si="10"/>
        <v>0</v>
      </c>
      <c r="F233" s="31">
        <v>67</v>
      </c>
      <c r="G233" s="66">
        <f t="shared" si="11"/>
        <v>67</v>
      </c>
      <c r="H233" s="31"/>
      <c r="I233" s="31"/>
    </row>
    <row r="234" spans="1:9" ht="45" customHeight="1">
      <c r="A234" s="21" t="s">
        <v>824</v>
      </c>
      <c r="B234" s="60" t="s">
        <v>823</v>
      </c>
      <c r="C234" s="23">
        <f>C235+C238</f>
        <v>2.2</v>
      </c>
      <c r="D234" s="23">
        <f>D235+D238</f>
        <v>2.2</v>
      </c>
      <c r="E234" s="66">
        <f t="shared" si="10"/>
        <v>0</v>
      </c>
      <c r="F234" s="23">
        <f>F235+F238</f>
        <v>2</v>
      </c>
      <c r="G234" s="66">
        <f t="shared" si="11"/>
        <v>-0.20000000000000018</v>
      </c>
      <c r="H234" s="31">
        <f t="shared" si="12"/>
        <v>90.9090909090909</v>
      </c>
      <c r="I234" s="31"/>
    </row>
    <row r="235" spans="1:9" ht="62.25" customHeight="1">
      <c r="A235" s="24" t="s">
        <v>748</v>
      </c>
      <c r="B235" s="62" t="s">
        <v>713</v>
      </c>
      <c r="C235" s="31">
        <f>C236+C237</f>
        <v>2.2</v>
      </c>
      <c r="D235" s="31">
        <f>D236+D237</f>
        <v>2.2</v>
      </c>
      <c r="E235" s="66">
        <f t="shared" si="10"/>
        <v>0</v>
      </c>
      <c r="F235" s="31">
        <f>F236+F237</f>
        <v>2</v>
      </c>
      <c r="G235" s="66">
        <f t="shared" si="11"/>
        <v>-0.20000000000000018</v>
      </c>
      <c r="H235" s="31">
        <f t="shared" si="12"/>
        <v>90.9090909090909</v>
      </c>
      <c r="I235" s="31"/>
    </row>
    <row r="236" spans="1:9" ht="90" customHeight="1">
      <c r="A236" s="24" t="s">
        <v>805</v>
      </c>
      <c r="B236" s="62" t="s">
        <v>806</v>
      </c>
      <c r="C236" s="31">
        <v>0</v>
      </c>
      <c r="D236" s="31">
        <v>0</v>
      </c>
      <c r="E236" s="66">
        <f t="shared" si="10"/>
        <v>0</v>
      </c>
      <c r="F236" s="31">
        <v>2</v>
      </c>
      <c r="G236" s="66">
        <f t="shared" si="11"/>
        <v>2</v>
      </c>
      <c r="H236" s="31"/>
      <c r="I236" s="31"/>
    </row>
    <row r="237" spans="1:9" ht="51">
      <c r="A237" s="24" t="s">
        <v>749</v>
      </c>
      <c r="B237" s="62" t="s">
        <v>714</v>
      </c>
      <c r="C237" s="31">
        <v>2.2</v>
      </c>
      <c r="D237" s="31">
        <v>2.2</v>
      </c>
      <c r="E237" s="66">
        <f t="shared" si="10"/>
        <v>0</v>
      </c>
      <c r="F237" s="31">
        <v>0</v>
      </c>
      <c r="G237" s="66">
        <f t="shared" si="11"/>
        <v>-2.2</v>
      </c>
      <c r="H237" s="31">
        <f t="shared" si="12"/>
        <v>0</v>
      </c>
      <c r="I237" s="31"/>
    </row>
    <row r="238" spans="1:9" ht="38.25" hidden="1">
      <c r="A238" s="24" t="s">
        <v>658</v>
      </c>
      <c r="B238" s="62" t="s">
        <v>657</v>
      </c>
      <c r="C238" s="31">
        <v>0</v>
      </c>
      <c r="D238" s="31">
        <f>D239</f>
        <v>0</v>
      </c>
      <c r="E238" s="66">
        <f t="shared" si="10"/>
        <v>0</v>
      </c>
      <c r="F238" s="31">
        <f>F239</f>
        <v>0</v>
      </c>
      <c r="G238" s="66">
        <f t="shared" si="11"/>
        <v>0</v>
      </c>
      <c r="H238" s="31"/>
      <c r="I238" s="31"/>
    </row>
    <row r="239" spans="1:9" ht="63.75" hidden="1">
      <c r="A239" s="24" t="s">
        <v>673</v>
      </c>
      <c r="B239" s="62" t="s">
        <v>639</v>
      </c>
      <c r="C239" s="31">
        <v>0</v>
      </c>
      <c r="D239" s="31"/>
      <c r="E239" s="66">
        <f t="shared" si="10"/>
        <v>0</v>
      </c>
      <c r="F239" s="31"/>
      <c r="G239" s="66">
        <f t="shared" si="11"/>
        <v>0</v>
      </c>
      <c r="H239" s="31"/>
      <c r="I239" s="31"/>
    </row>
    <row r="240" spans="1:9" ht="43.5" customHeight="1">
      <c r="A240" s="39" t="s">
        <v>573</v>
      </c>
      <c r="B240" s="60" t="s">
        <v>571</v>
      </c>
      <c r="C240" s="23">
        <f>C241</f>
        <v>2.1</v>
      </c>
      <c r="D240" s="23">
        <f>D241</f>
        <v>2.1</v>
      </c>
      <c r="E240" s="66">
        <f t="shared" si="10"/>
        <v>0</v>
      </c>
      <c r="F240" s="23">
        <f>F241</f>
        <v>28.6</v>
      </c>
      <c r="G240" s="66">
        <f t="shared" si="11"/>
        <v>26.5</v>
      </c>
      <c r="H240" s="23">
        <f t="shared" si="12"/>
        <v>1361.904761904762</v>
      </c>
      <c r="I240" s="23"/>
    </row>
    <row r="241" spans="1:9" ht="43.5" customHeight="1">
      <c r="A241" s="24" t="s">
        <v>574</v>
      </c>
      <c r="B241" s="62" t="s">
        <v>572</v>
      </c>
      <c r="C241" s="31">
        <v>2.1</v>
      </c>
      <c r="D241" s="31">
        <v>2.1</v>
      </c>
      <c r="E241" s="66">
        <f t="shared" si="10"/>
        <v>0</v>
      </c>
      <c r="F241" s="31">
        <v>28.6</v>
      </c>
      <c r="G241" s="66">
        <f t="shared" si="11"/>
        <v>26.5</v>
      </c>
      <c r="H241" s="31">
        <f t="shared" si="12"/>
        <v>1361.904761904762</v>
      </c>
      <c r="I241" s="31"/>
    </row>
    <row r="242" spans="1:9" ht="45" customHeight="1">
      <c r="A242" s="39" t="s">
        <v>529</v>
      </c>
      <c r="B242" s="60" t="s">
        <v>496</v>
      </c>
      <c r="C242" s="23">
        <f>C243</f>
        <v>106</v>
      </c>
      <c r="D242" s="23">
        <f>D243</f>
        <v>106</v>
      </c>
      <c r="E242" s="66">
        <f t="shared" si="10"/>
        <v>0</v>
      </c>
      <c r="F242" s="23">
        <f>F243</f>
        <v>566</v>
      </c>
      <c r="G242" s="66">
        <f t="shared" si="11"/>
        <v>460</v>
      </c>
      <c r="H242" s="23">
        <f t="shared" si="12"/>
        <v>533.9622641509434</v>
      </c>
      <c r="I242" s="23" t="e">
        <f>#REF!</f>
        <v>#REF!</v>
      </c>
    </row>
    <row r="243" spans="1:9" s="35" customFormat="1" ht="57" customHeight="1">
      <c r="A243" s="24" t="s">
        <v>516</v>
      </c>
      <c r="B243" s="62" t="s">
        <v>497</v>
      </c>
      <c r="C243" s="31">
        <f>C248</f>
        <v>106</v>
      </c>
      <c r="D243" s="31">
        <f>D245+D248</f>
        <v>106</v>
      </c>
      <c r="E243" s="66">
        <f t="shared" si="10"/>
        <v>0</v>
      </c>
      <c r="F243" s="31">
        <f>F245+F248+F246+F247</f>
        <v>566</v>
      </c>
      <c r="G243" s="66">
        <f t="shared" si="11"/>
        <v>460</v>
      </c>
      <c r="H243" s="31">
        <f t="shared" si="12"/>
        <v>533.9622641509434</v>
      </c>
      <c r="I243" s="31">
        <v>0</v>
      </c>
    </row>
    <row r="244" spans="1:9" s="35" customFormat="1" ht="76.5" hidden="1">
      <c r="A244" s="24" t="s">
        <v>642</v>
      </c>
      <c r="B244" s="62" t="s">
        <v>640</v>
      </c>
      <c r="C244" s="31"/>
      <c r="D244" s="31"/>
      <c r="E244" s="66">
        <f t="shared" si="10"/>
        <v>0</v>
      </c>
      <c r="F244" s="31">
        <v>0</v>
      </c>
      <c r="G244" s="66">
        <f t="shared" si="11"/>
        <v>0</v>
      </c>
      <c r="H244" s="31" t="e">
        <f t="shared" si="12"/>
        <v>#DIV/0!</v>
      </c>
      <c r="I244" s="31"/>
    </row>
    <row r="245" spans="1:9" s="35" customFormat="1" ht="84" customHeight="1">
      <c r="A245" s="24" t="s">
        <v>679</v>
      </c>
      <c r="B245" s="62" t="s">
        <v>678</v>
      </c>
      <c r="C245" s="31">
        <v>0</v>
      </c>
      <c r="D245" s="31">
        <v>0</v>
      </c>
      <c r="E245" s="66">
        <f t="shared" si="10"/>
        <v>0</v>
      </c>
      <c r="F245" s="31">
        <v>0.5</v>
      </c>
      <c r="G245" s="66">
        <f t="shared" si="11"/>
        <v>0.5</v>
      </c>
      <c r="H245" s="31"/>
      <c r="I245" s="31"/>
    </row>
    <row r="246" spans="1:9" s="35" customFormat="1" ht="84" customHeight="1">
      <c r="A246" s="24" t="s">
        <v>751</v>
      </c>
      <c r="B246" s="62" t="s">
        <v>750</v>
      </c>
      <c r="C246" s="31">
        <v>0</v>
      </c>
      <c r="D246" s="31">
        <v>0</v>
      </c>
      <c r="E246" s="66">
        <f t="shared" si="10"/>
        <v>0</v>
      </c>
      <c r="F246" s="31">
        <v>0.1</v>
      </c>
      <c r="G246" s="66">
        <f t="shared" si="11"/>
        <v>0.1</v>
      </c>
      <c r="H246" s="31"/>
      <c r="I246" s="31"/>
    </row>
    <row r="247" spans="1:9" s="35" customFormat="1" ht="73.5" customHeight="1">
      <c r="A247" s="24" t="s">
        <v>826</v>
      </c>
      <c r="B247" s="62" t="s">
        <v>825</v>
      </c>
      <c r="C247" s="31">
        <v>0</v>
      </c>
      <c r="D247" s="31">
        <v>0</v>
      </c>
      <c r="E247" s="66">
        <f t="shared" si="10"/>
        <v>0</v>
      </c>
      <c r="F247" s="31">
        <v>0.1</v>
      </c>
      <c r="G247" s="66">
        <f t="shared" si="11"/>
        <v>0.1</v>
      </c>
      <c r="H247" s="31"/>
      <c r="I247" s="31"/>
    </row>
    <row r="248" spans="1:9" s="35" customFormat="1" ht="45" customHeight="1">
      <c r="A248" s="24" t="s">
        <v>643</v>
      </c>
      <c r="B248" s="62" t="s">
        <v>641</v>
      </c>
      <c r="C248" s="31">
        <v>106</v>
      </c>
      <c r="D248" s="31">
        <v>106</v>
      </c>
      <c r="E248" s="66">
        <f t="shared" si="10"/>
        <v>0</v>
      </c>
      <c r="F248" s="31">
        <v>565.3</v>
      </c>
      <c r="G248" s="66">
        <f t="shared" si="11"/>
        <v>459.29999999999995</v>
      </c>
      <c r="H248" s="31">
        <f t="shared" si="12"/>
        <v>533.3018867924528</v>
      </c>
      <c r="I248" s="31"/>
    </row>
    <row r="249" spans="1:9" s="35" customFormat="1" ht="43.5" customHeight="1">
      <c r="A249" s="39" t="s">
        <v>577</v>
      </c>
      <c r="B249" s="60" t="s">
        <v>575</v>
      </c>
      <c r="C249" s="23">
        <f>C250</f>
        <v>7.7</v>
      </c>
      <c r="D249" s="23">
        <f>D250</f>
        <v>7.7</v>
      </c>
      <c r="E249" s="66">
        <f t="shared" si="10"/>
        <v>0</v>
      </c>
      <c r="F249" s="23">
        <f>F250</f>
        <v>9.3</v>
      </c>
      <c r="G249" s="66">
        <f t="shared" si="11"/>
        <v>1.6000000000000005</v>
      </c>
      <c r="H249" s="23">
        <f t="shared" si="12"/>
        <v>120.7792207792208</v>
      </c>
      <c r="I249" s="23"/>
    </row>
    <row r="250" spans="1:9" s="35" customFormat="1" ht="69" customHeight="1">
      <c r="A250" s="24" t="s">
        <v>610</v>
      </c>
      <c r="B250" s="62" t="s">
        <v>609</v>
      </c>
      <c r="C250" s="23">
        <f>C251+C252+C253+C254</f>
        <v>7.7</v>
      </c>
      <c r="D250" s="23">
        <f>D251+D252+D253+D254</f>
        <v>7.7</v>
      </c>
      <c r="E250" s="66">
        <f t="shared" si="10"/>
        <v>0</v>
      </c>
      <c r="F250" s="31">
        <f>F251+F252+F253+F254</f>
        <v>9.3</v>
      </c>
      <c r="G250" s="66">
        <f t="shared" si="11"/>
        <v>1.6000000000000005</v>
      </c>
      <c r="H250" s="31">
        <f t="shared" si="12"/>
        <v>120.7792207792208</v>
      </c>
      <c r="I250" s="23"/>
    </row>
    <row r="251" spans="1:9" s="35" customFormat="1" ht="84" customHeight="1">
      <c r="A251" s="24" t="s">
        <v>645</v>
      </c>
      <c r="B251" s="62" t="s">
        <v>644</v>
      </c>
      <c r="C251" s="31">
        <v>1.1</v>
      </c>
      <c r="D251" s="31">
        <v>1.1</v>
      </c>
      <c r="E251" s="66">
        <f t="shared" si="10"/>
        <v>0</v>
      </c>
      <c r="F251" s="31">
        <v>1.3</v>
      </c>
      <c r="G251" s="66">
        <f t="shared" si="11"/>
        <v>0.19999999999999996</v>
      </c>
      <c r="H251" s="31">
        <f t="shared" si="12"/>
        <v>118.18181818181816</v>
      </c>
      <c r="I251" s="23"/>
    </row>
    <row r="252" spans="1:9" s="35" customFormat="1" ht="96.75" customHeight="1">
      <c r="A252" s="24" t="s">
        <v>647</v>
      </c>
      <c r="B252" s="62" t="s">
        <v>646</v>
      </c>
      <c r="C252" s="31">
        <v>3.6</v>
      </c>
      <c r="D252" s="31">
        <v>3.6</v>
      </c>
      <c r="E252" s="66">
        <f t="shared" si="10"/>
        <v>0</v>
      </c>
      <c r="F252" s="31">
        <v>7.2</v>
      </c>
      <c r="G252" s="66">
        <f t="shared" si="11"/>
        <v>3.6</v>
      </c>
      <c r="H252" s="31">
        <f t="shared" si="12"/>
        <v>200</v>
      </c>
      <c r="I252" s="23"/>
    </row>
    <row r="253" spans="1:9" s="35" customFormat="1" ht="127.5" hidden="1">
      <c r="A253" s="24" t="s">
        <v>672</v>
      </c>
      <c r="B253" s="62" t="s">
        <v>648</v>
      </c>
      <c r="C253" s="23"/>
      <c r="D253" s="23"/>
      <c r="E253" s="66">
        <f t="shared" si="10"/>
        <v>0</v>
      </c>
      <c r="F253" s="31">
        <v>0</v>
      </c>
      <c r="G253" s="66">
        <f t="shared" si="11"/>
        <v>0</v>
      </c>
      <c r="H253" s="31" t="e">
        <f t="shared" si="12"/>
        <v>#DIV/0!</v>
      </c>
      <c r="I253" s="23"/>
    </row>
    <row r="254" spans="1:9" s="35" customFormat="1" ht="82.5" customHeight="1">
      <c r="A254" s="24" t="s">
        <v>578</v>
      </c>
      <c r="B254" s="62" t="s">
        <v>576</v>
      </c>
      <c r="C254" s="31">
        <v>3</v>
      </c>
      <c r="D254" s="31">
        <v>3</v>
      </c>
      <c r="E254" s="66">
        <f t="shared" si="10"/>
        <v>0</v>
      </c>
      <c r="F254" s="31">
        <v>0.8</v>
      </c>
      <c r="G254" s="66">
        <f t="shared" si="11"/>
        <v>-2.2</v>
      </c>
      <c r="H254" s="31">
        <f t="shared" si="12"/>
        <v>26.666666666666668</v>
      </c>
      <c r="I254" s="31"/>
    </row>
    <row r="255" spans="1:9" s="35" customFormat="1" ht="38.25" hidden="1">
      <c r="A255" s="24" t="s">
        <v>682</v>
      </c>
      <c r="B255" s="62" t="s">
        <v>680</v>
      </c>
      <c r="C255" s="31">
        <v>0</v>
      </c>
      <c r="D255" s="31">
        <f>D256</f>
        <v>0</v>
      </c>
      <c r="E255" s="66">
        <f t="shared" si="10"/>
        <v>0</v>
      </c>
      <c r="F255" s="31">
        <f>F256</f>
        <v>0</v>
      </c>
      <c r="G255" s="66">
        <f t="shared" si="11"/>
        <v>0</v>
      </c>
      <c r="H255" s="31" t="e">
        <f t="shared" si="12"/>
        <v>#DIV/0!</v>
      </c>
      <c r="I255" s="31"/>
    </row>
    <row r="256" spans="1:9" s="35" customFormat="1" ht="51" hidden="1">
      <c r="A256" s="24" t="s">
        <v>683</v>
      </c>
      <c r="B256" s="62" t="s">
        <v>681</v>
      </c>
      <c r="C256" s="31">
        <v>0</v>
      </c>
      <c r="D256" s="31"/>
      <c r="E256" s="66">
        <f t="shared" si="10"/>
        <v>0</v>
      </c>
      <c r="F256" s="31"/>
      <c r="G256" s="66">
        <f t="shared" si="11"/>
        <v>0</v>
      </c>
      <c r="H256" s="31" t="e">
        <f t="shared" si="12"/>
        <v>#DIV/0!</v>
      </c>
      <c r="I256" s="31"/>
    </row>
    <row r="257" spans="1:9" s="35" customFormat="1" ht="42" customHeight="1">
      <c r="A257" s="24" t="s">
        <v>671</v>
      </c>
      <c r="B257" s="62" t="s">
        <v>649</v>
      </c>
      <c r="C257" s="31">
        <f>C258</f>
        <v>0.6</v>
      </c>
      <c r="D257" s="31">
        <f>D258</f>
        <v>0.6</v>
      </c>
      <c r="E257" s="66">
        <f t="shared" si="10"/>
        <v>0</v>
      </c>
      <c r="F257" s="31">
        <f>F258</f>
        <v>3</v>
      </c>
      <c r="G257" s="66">
        <f t="shared" si="11"/>
        <v>2.4</v>
      </c>
      <c r="H257" s="31">
        <f t="shared" si="12"/>
        <v>500</v>
      </c>
      <c r="I257" s="31"/>
    </row>
    <row r="258" spans="1:9" s="35" customFormat="1" ht="61.5" customHeight="1">
      <c r="A258" s="24" t="s">
        <v>670</v>
      </c>
      <c r="B258" s="62" t="s">
        <v>650</v>
      </c>
      <c r="C258" s="31">
        <f>C261</f>
        <v>0.6</v>
      </c>
      <c r="D258" s="31">
        <f>SUM(D259:D261)</f>
        <v>0.6</v>
      </c>
      <c r="E258" s="66">
        <f t="shared" si="10"/>
        <v>0</v>
      </c>
      <c r="F258" s="31">
        <f>SUM(F259:F261)</f>
        <v>3</v>
      </c>
      <c r="G258" s="66">
        <f t="shared" si="11"/>
        <v>2.4</v>
      </c>
      <c r="H258" s="31">
        <f t="shared" si="12"/>
        <v>500</v>
      </c>
      <c r="I258" s="31"/>
    </row>
    <row r="259" spans="1:9" s="35" customFormat="1" ht="76.5" hidden="1">
      <c r="A259" s="24" t="s">
        <v>669</v>
      </c>
      <c r="B259" s="62" t="s">
        <v>651</v>
      </c>
      <c r="C259" s="31"/>
      <c r="D259" s="31"/>
      <c r="E259" s="66">
        <f t="shared" si="10"/>
        <v>0</v>
      </c>
      <c r="F259" s="31"/>
      <c r="G259" s="66">
        <f t="shared" si="11"/>
        <v>0</v>
      </c>
      <c r="H259" s="31" t="e">
        <f t="shared" si="12"/>
        <v>#DIV/0!</v>
      </c>
      <c r="I259" s="31"/>
    </row>
    <row r="260" spans="1:9" s="35" customFormat="1" ht="96" customHeight="1">
      <c r="A260" s="24" t="s">
        <v>668</v>
      </c>
      <c r="B260" s="62" t="s">
        <v>652</v>
      </c>
      <c r="C260" s="31">
        <v>0</v>
      </c>
      <c r="D260" s="31">
        <v>0</v>
      </c>
      <c r="E260" s="66">
        <f t="shared" si="10"/>
        <v>0</v>
      </c>
      <c r="F260" s="31">
        <v>2</v>
      </c>
      <c r="G260" s="66">
        <f t="shared" si="11"/>
        <v>2</v>
      </c>
      <c r="H260" s="31"/>
      <c r="I260" s="31"/>
    </row>
    <row r="261" spans="1:9" s="35" customFormat="1" ht="45" customHeight="1">
      <c r="A261" s="24" t="s">
        <v>685</v>
      </c>
      <c r="B261" s="62" t="s">
        <v>684</v>
      </c>
      <c r="C261" s="31">
        <v>0.6</v>
      </c>
      <c r="D261" s="31">
        <v>0.6</v>
      </c>
      <c r="E261" s="66">
        <f t="shared" si="10"/>
        <v>0</v>
      </c>
      <c r="F261" s="31">
        <v>1</v>
      </c>
      <c r="G261" s="66">
        <f t="shared" si="11"/>
        <v>0.4</v>
      </c>
      <c r="H261" s="31">
        <f t="shared" si="12"/>
        <v>166.66666666666669</v>
      </c>
      <c r="I261" s="31"/>
    </row>
    <row r="262" spans="1:9" s="35" customFormat="1" ht="63.75" hidden="1">
      <c r="A262" s="39" t="s">
        <v>517</v>
      </c>
      <c r="B262" s="60" t="s">
        <v>498</v>
      </c>
      <c r="C262" s="23">
        <f>C263</f>
        <v>0</v>
      </c>
      <c r="D262" s="23">
        <f>D263</f>
        <v>0</v>
      </c>
      <c r="E262" s="66">
        <f t="shared" si="10"/>
        <v>0</v>
      </c>
      <c r="F262" s="23">
        <f>F263</f>
        <v>0</v>
      </c>
      <c r="G262" s="66">
        <f t="shared" si="11"/>
        <v>0</v>
      </c>
      <c r="H262" s="23" t="e">
        <f t="shared" si="12"/>
        <v>#DIV/0!</v>
      </c>
      <c r="I262" s="23">
        <f>I264</f>
        <v>0</v>
      </c>
    </row>
    <row r="263" spans="1:9" s="32" customFormat="1" ht="76.5" hidden="1">
      <c r="A263" s="24" t="s">
        <v>530</v>
      </c>
      <c r="B263" s="62" t="s">
        <v>499</v>
      </c>
      <c r="C263" s="31">
        <v>0</v>
      </c>
      <c r="D263" s="31">
        <v>0</v>
      </c>
      <c r="E263" s="66">
        <f t="shared" si="10"/>
        <v>0</v>
      </c>
      <c r="F263" s="31">
        <v>0</v>
      </c>
      <c r="G263" s="66">
        <f t="shared" si="11"/>
        <v>0</v>
      </c>
      <c r="H263" s="23" t="e">
        <f t="shared" si="12"/>
        <v>#DIV/0!</v>
      </c>
      <c r="I263" s="31" t="e">
        <f>#REF!</f>
        <v>#REF!</v>
      </c>
    </row>
    <row r="264" spans="1:9" s="32" customFormat="1" ht="46.5" customHeight="1">
      <c r="A264" s="39" t="s">
        <v>518</v>
      </c>
      <c r="B264" s="60" t="s">
        <v>500</v>
      </c>
      <c r="C264" s="23">
        <f>C265+C274</f>
        <v>48.6</v>
      </c>
      <c r="D264" s="23">
        <f>D265+D274</f>
        <v>48.6</v>
      </c>
      <c r="E264" s="66">
        <f t="shared" si="10"/>
        <v>0</v>
      </c>
      <c r="F264" s="23">
        <f>F265+F274</f>
        <v>176</v>
      </c>
      <c r="G264" s="66">
        <f t="shared" si="11"/>
        <v>127.4</v>
      </c>
      <c r="H264" s="23">
        <f t="shared" si="12"/>
        <v>362.13991769547323</v>
      </c>
      <c r="I264" s="23"/>
    </row>
    <row r="265" spans="1:9" s="35" customFormat="1" ht="55.5" customHeight="1">
      <c r="A265" s="24" t="s">
        <v>519</v>
      </c>
      <c r="B265" s="62" t="s">
        <v>501</v>
      </c>
      <c r="C265" s="31">
        <f>C266+C267+C268+C273</f>
        <v>36.6</v>
      </c>
      <c r="D265" s="31">
        <f>SUM(D266:D273)</f>
        <v>36.6</v>
      </c>
      <c r="E265" s="66">
        <f t="shared" si="10"/>
        <v>0</v>
      </c>
      <c r="F265" s="31">
        <f>F266+F268+F267+F272+F273+F270+F269+F271</f>
        <v>148</v>
      </c>
      <c r="G265" s="66">
        <f t="shared" si="11"/>
        <v>111.4</v>
      </c>
      <c r="H265" s="31">
        <f t="shared" si="12"/>
        <v>404.37158469945354</v>
      </c>
      <c r="I265" s="31">
        <f>I275</f>
        <v>0</v>
      </c>
    </row>
    <row r="266" spans="1:9" s="35" customFormat="1" ht="114" customHeight="1">
      <c r="A266" s="24" t="s">
        <v>613</v>
      </c>
      <c r="B266" s="62" t="s">
        <v>611</v>
      </c>
      <c r="C266" s="31">
        <v>15.6</v>
      </c>
      <c r="D266" s="31">
        <v>15.6</v>
      </c>
      <c r="E266" s="66">
        <f t="shared" si="10"/>
        <v>0</v>
      </c>
      <c r="F266" s="31">
        <v>16.3</v>
      </c>
      <c r="G266" s="66">
        <f t="shared" si="11"/>
        <v>0.7000000000000011</v>
      </c>
      <c r="H266" s="31">
        <f t="shared" si="12"/>
        <v>104.48717948717949</v>
      </c>
      <c r="I266" s="31"/>
    </row>
    <row r="267" spans="1:9" s="35" customFormat="1" ht="55.5" customHeight="1">
      <c r="A267" s="24" t="s">
        <v>667</v>
      </c>
      <c r="B267" s="62" t="s">
        <v>653</v>
      </c>
      <c r="C267" s="31">
        <v>15.3</v>
      </c>
      <c r="D267" s="31">
        <v>15.3</v>
      </c>
      <c r="E267" s="66">
        <f t="shared" si="10"/>
        <v>0</v>
      </c>
      <c r="F267" s="31">
        <v>3.3</v>
      </c>
      <c r="G267" s="66">
        <f t="shared" si="11"/>
        <v>-12</v>
      </c>
      <c r="H267" s="31">
        <f t="shared" si="12"/>
        <v>21.56862745098039</v>
      </c>
      <c r="I267" s="31"/>
    </row>
    <row r="268" spans="1:9" s="35" customFormat="1" ht="57.75" customHeight="1">
      <c r="A268" s="24" t="s">
        <v>614</v>
      </c>
      <c r="B268" s="62" t="s">
        <v>612</v>
      </c>
      <c r="C268" s="31">
        <v>3</v>
      </c>
      <c r="D268" s="31">
        <v>3</v>
      </c>
      <c r="E268" s="66">
        <f t="shared" si="10"/>
        <v>0</v>
      </c>
      <c r="F268" s="31">
        <v>7.6</v>
      </c>
      <c r="G268" s="66">
        <f t="shared" si="11"/>
        <v>4.6</v>
      </c>
      <c r="H268" s="31">
        <f t="shared" si="12"/>
        <v>253.33333333333331</v>
      </c>
      <c r="I268" s="31"/>
    </row>
    <row r="269" spans="1:9" s="35" customFormat="1" ht="72.75" customHeight="1">
      <c r="A269" s="24" t="s">
        <v>753</v>
      </c>
      <c r="B269" s="62" t="s">
        <v>752</v>
      </c>
      <c r="C269" s="31">
        <v>0</v>
      </c>
      <c r="D269" s="31">
        <v>0</v>
      </c>
      <c r="E269" s="66">
        <f t="shared" si="10"/>
        <v>0</v>
      </c>
      <c r="F269" s="31">
        <v>50</v>
      </c>
      <c r="G269" s="66">
        <f t="shared" si="11"/>
        <v>50</v>
      </c>
      <c r="H269" s="31"/>
      <c r="I269" s="31"/>
    </row>
    <row r="270" spans="1:9" s="35" customFormat="1" ht="55.5" customHeight="1" hidden="1">
      <c r="A270" s="24" t="s">
        <v>687</v>
      </c>
      <c r="B270" s="62" t="s">
        <v>686</v>
      </c>
      <c r="C270" s="31"/>
      <c r="D270" s="31"/>
      <c r="E270" s="66">
        <f aca="true" t="shared" si="13" ref="E270:E333">D270-C270</f>
        <v>0</v>
      </c>
      <c r="F270" s="31"/>
      <c r="G270" s="66">
        <f aca="true" t="shared" si="14" ref="G270:G333">F270-D270</f>
        <v>0</v>
      </c>
      <c r="H270" s="31"/>
      <c r="I270" s="31"/>
    </row>
    <row r="271" spans="1:9" s="35" customFormat="1" ht="71.25" customHeight="1">
      <c r="A271" s="24" t="s">
        <v>795</v>
      </c>
      <c r="B271" s="62" t="s">
        <v>794</v>
      </c>
      <c r="C271" s="31">
        <v>0</v>
      </c>
      <c r="D271" s="31">
        <v>0</v>
      </c>
      <c r="E271" s="66">
        <f t="shared" si="13"/>
        <v>0</v>
      </c>
      <c r="F271" s="31">
        <v>45</v>
      </c>
      <c r="G271" s="66">
        <f t="shared" si="14"/>
        <v>45</v>
      </c>
      <c r="H271" s="31"/>
      <c r="I271" s="31"/>
    </row>
    <row r="272" spans="1:9" s="35" customFormat="1" ht="99" customHeight="1">
      <c r="A272" s="24" t="s">
        <v>666</v>
      </c>
      <c r="B272" s="62" t="s">
        <v>654</v>
      </c>
      <c r="C272" s="31">
        <v>0</v>
      </c>
      <c r="D272" s="31">
        <v>0</v>
      </c>
      <c r="E272" s="66">
        <f t="shared" si="13"/>
        <v>0</v>
      </c>
      <c r="F272" s="31">
        <v>7.2</v>
      </c>
      <c r="G272" s="66">
        <f t="shared" si="14"/>
        <v>7.2</v>
      </c>
      <c r="H272" s="31"/>
      <c r="I272" s="31"/>
    </row>
    <row r="273" spans="1:9" s="35" customFormat="1" ht="55.5" customHeight="1">
      <c r="A273" s="24" t="s">
        <v>665</v>
      </c>
      <c r="B273" s="62" t="s">
        <v>655</v>
      </c>
      <c r="C273" s="31">
        <v>2.7</v>
      </c>
      <c r="D273" s="31">
        <v>2.7</v>
      </c>
      <c r="E273" s="66">
        <f t="shared" si="13"/>
        <v>0</v>
      </c>
      <c r="F273" s="31">
        <v>18.6</v>
      </c>
      <c r="G273" s="66">
        <f t="shared" si="14"/>
        <v>15.900000000000002</v>
      </c>
      <c r="H273" s="31">
        <f t="shared" si="12"/>
        <v>688.8888888888889</v>
      </c>
      <c r="I273" s="31"/>
    </row>
    <row r="274" spans="1:9" s="35" customFormat="1" ht="48.75" customHeight="1">
      <c r="A274" s="24" t="s">
        <v>542</v>
      </c>
      <c r="B274" s="62" t="s">
        <v>541</v>
      </c>
      <c r="C274" s="31">
        <v>12</v>
      </c>
      <c r="D274" s="31">
        <v>12</v>
      </c>
      <c r="E274" s="66">
        <f t="shared" si="13"/>
        <v>0</v>
      </c>
      <c r="F274" s="31">
        <v>28</v>
      </c>
      <c r="G274" s="66">
        <f t="shared" si="14"/>
        <v>16</v>
      </c>
      <c r="H274" s="31">
        <f t="shared" si="12"/>
        <v>233.33333333333334</v>
      </c>
      <c r="I274" s="31"/>
    </row>
    <row r="275" spans="1:9" ht="45" customHeight="1">
      <c r="A275" s="39" t="s">
        <v>520</v>
      </c>
      <c r="B275" s="60" t="s">
        <v>502</v>
      </c>
      <c r="C275" s="23">
        <f>C276</f>
        <v>624.3000000000001</v>
      </c>
      <c r="D275" s="23">
        <f>D276</f>
        <v>624.3000000000001</v>
      </c>
      <c r="E275" s="66">
        <f t="shared" si="13"/>
        <v>0</v>
      </c>
      <c r="F275" s="23">
        <f>F276</f>
        <v>710.9</v>
      </c>
      <c r="G275" s="66">
        <f t="shared" si="14"/>
        <v>86.59999999999991</v>
      </c>
      <c r="H275" s="23">
        <f t="shared" si="12"/>
        <v>113.87153612045489</v>
      </c>
      <c r="I275" s="23"/>
    </row>
    <row r="276" spans="1:9" ht="51">
      <c r="A276" s="24" t="s">
        <v>521</v>
      </c>
      <c r="B276" s="62" t="s">
        <v>503</v>
      </c>
      <c r="C276" s="31">
        <f>C282+C283+C281</f>
        <v>624.3000000000001</v>
      </c>
      <c r="D276" s="31">
        <f>D282+D283+D277+D281</f>
        <v>624.3000000000001</v>
      </c>
      <c r="E276" s="66">
        <f t="shared" si="13"/>
        <v>0</v>
      </c>
      <c r="F276" s="31">
        <f>F282+F283+F277+F281+F278+F279+F280</f>
        <v>710.9</v>
      </c>
      <c r="G276" s="66">
        <f t="shared" si="14"/>
        <v>86.59999999999991</v>
      </c>
      <c r="H276" s="31">
        <f t="shared" si="12"/>
        <v>113.87153612045489</v>
      </c>
      <c r="I276" s="31"/>
    </row>
    <row r="277" spans="1:9" ht="70.5" customHeight="1" hidden="1">
      <c r="A277" s="24" t="s">
        <v>664</v>
      </c>
      <c r="B277" s="62" t="s">
        <v>656</v>
      </c>
      <c r="C277" s="31"/>
      <c r="D277" s="31">
        <v>0</v>
      </c>
      <c r="E277" s="66">
        <f t="shared" si="13"/>
        <v>0</v>
      </c>
      <c r="F277" s="31">
        <v>0</v>
      </c>
      <c r="G277" s="66">
        <f t="shared" si="14"/>
        <v>0</v>
      </c>
      <c r="H277" s="31" t="e">
        <f t="shared" si="12"/>
        <v>#DIV/0!</v>
      </c>
      <c r="I277" s="31"/>
    </row>
    <row r="278" spans="1:9" ht="70.5" customHeight="1">
      <c r="A278" s="24" t="s">
        <v>756</v>
      </c>
      <c r="B278" s="62" t="s">
        <v>755</v>
      </c>
      <c r="C278" s="31">
        <v>0</v>
      </c>
      <c r="D278" s="31">
        <v>0</v>
      </c>
      <c r="E278" s="66">
        <f t="shared" si="13"/>
        <v>0</v>
      </c>
      <c r="F278" s="31">
        <v>82.5</v>
      </c>
      <c r="G278" s="66">
        <f t="shared" si="14"/>
        <v>82.5</v>
      </c>
      <c r="H278" s="31"/>
      <c r="I278" s="31"/>
    </row>
    <row r="279" spans="1:9" ht="153" customHeight="1">
      <c r="A279" s="24" t="s">
        <v>758</v>
      </c>
      <c r="B279" s="62" t="s">
        <v>757</v>
      </c>
      <c r="C279" s="31">
        <v>0</v>
      </c>
      <c r="D279" s="31">
        <v>0</v>
      </c>
      <c r="E279" s="66">
        <f t="shared" si="13"/>
        <v>0</v>
      </c>
      <c r="F279" s="31">
        <v>6.5</v>
      </c>
      <c r="G279" s="66">
        <f t="shared" si="14"/>
        <v>6.5</v>
      </c>
      <c r="H279" s="31"/>
      <c r="I279" s="31"/>
    </row>
    <row r="280" spans="1:9" ht="81" customHeight="1">
      <c r="A280" s="24" t="s">
        <v>760</v>
      </c>
      <c r="B280" s="62" t="s">
        <v>759</v>
      </c>
      <c r="C280" s="31">
        <v>0</v>
      </c>
      <c r="D280" s="31">
        <v>0</v>
      </c>
      <c r="E280" s="66">
        <f t="shared" si="13"/>
        <v>0</v>
      </c>
      <c r="F280" s="31">
        <v>20</v>
      </c>
      <c r="G280" s="66">
        <f t="shared" si="14"/>
        <v>20</v>
      </c>
      <c r="H280" s="31"/>
      <c r="I280" s="31"/>
    </row>
    <row r="281" spans="1:9" ht="96" customHeight="1">
      <c r="A281" s="24" t="s">
        <v>754</v>
      </c>
      <c r="B281" s="62" t="s">
        <v>715</v>
      </c>
      <c r="C281" s="31">
        <v>5.5</v>
      </c>
      <c r="D281" s="31">
        <v>5.5</v>
      </c>
      <c r="E281" s="66">
        <f t="shared" si="13"/>
        <v>0</v>
      </c>
      <c r="F281" s="31">
        <v>4</v>
      </c>
      <c r="G281" s="66">
        <f t="shared" si="14"/>
        <v>-1.5</v>
      </c>
      <c r="H281" s="31">
        <f t="shared" si="12"/>
        <v>72.72727272727273</v>
      </c>
      <c r="I281" s="31"/>
    </row>
    <row r="282" spans="1:9" ht="69" customHeight="1">
      <c r="A282" s="24" t="s">
        <v>617</v>
      </c>
      <c r="B282" s="62" t="s">
        <v>615</v>
      </c>
      <c r="C282" s="31">
        <v>23.2</v>
      </c>
      <c r="D282" s="31">
        <v>23.2</v>
      </c>
      <c r="E282" s="66">
        <f t="shared" si="13"/>
        <v>0</v>
      </c>
      <c r="F282" s="31">
        <v>27.1</v>
      </c>
      <c r="G282" s="66">
        <f t="shared" si="14"/>
        <v>3.900000000000002</v>
      </c>
      <c r="H282" s="31">
        <f t="shared" si="12"/>
        <v>116.8103448275862</v>
      </c>
      <c r="I282" s="31"/>
    </row>
    <row r="283" spans="1:9" ht="57" customHeight="1">
      <c r="A283" s="24" t="s">
        <v>618</v>
      </c>
      <c r="B283" s="62" t="s">
        <v>616</v>
      </c>
      <c r="C283" s="31">
        <v>595.6</v>
      </c>
      <c r="D283" s="31">
        <v>595.6</v>
      </c>
      <c r="E283" s="66">
        <f t="shared" si="13"/>
        <v>0</v>
      </c>
      <c r="F283" s="31">
        <v>570.8</v>
      </c>
      <c r="G283" s="66">
        <f t="shared" si="14"/>
        <v>-24.800000000000068</v>
      </c>
      <c r="H283" s="31">
        <f t="shared" si="12"/>
        <v>95.83613163196775</v>
      </c>
      <c r="I283" s="31"/>
    </row>
    <row r="284" spans="1:9" ht="76.5">
      <c r="A284" s="21" t="s">
        <v>694</v>
      </c>
      <c r="B284" s="60" t="s">
        <v>692</v>
      </c>
      <c r="C284" s="23">
        <f>C285</f>
        <v>177.20000000000002</v>
      </c>
      <c r="D284" s="23">
        <f>D285</f>
        <v>177.20000000000002</v>
      </c>
      <c r="E284" s="66">
        <f t="shared" si="13"/>
        <v>0</v>
      </c>
      <c r="F284" s="23">
        <f>F285</f>
        <v>271.6</v>
      </c>
      <c r="G284" s="66">
        <f t="shared" si="14"/>
        <v>94.4</v>
      </c>
      <c r="H284" s="23">
        <f t="shared" si="12"/>
        <v>153.27313769751694</v>
      </c>
      <c r="I284" s="31"/>
    </row>
    <row r="285" spans="1:9" ht="84.75" customHeight="1">
      <c r="A285" s="24" t="s">
        <v>695</v>
      </c>
      <c r="B285" s="62" t="s">
        <v>693</v>
      </c>
      <c r="C285" s="31">
        <f>C286+C287</f>
        <v>177.20000000000002</v>
      </c>
      <c r="D285" s="31">
        <f>SUM(D286:D287)</f>
        <v>177.20000000000002</v>
      </c>
      <c r="E285" s="66">
        <f t="shared" si="13"/>
        <v>0</v>
      </c>
      <c r="F285" s="31">
        <f>SUM(F286:F288)</f>
        <v>271.6</v>
      </c>
      <c r="G285" s="66">
        <f t="shared" si="14"/>
        <v>94.4</v>
      </c>
      <c r="H285" s="31">
        <f>F285/D285*100</f>
        <v>153.27313769751694</v>
      </c>
      <c r="I285" s="31"/>
    </row>
    <row r="286" spans="1:9" ht="141" customHeight="1">
      <c r="A286" s="24" t="s">
        <v>691</v>
      </c>
      <c r="B286" s="62" t="s">
        <v>690</v>
      </c>
      <c r="C286" s="31">
        <v>12.8</v>
      </c>
      <c r="D286" s="31">
        <v>12.8</v>
      </c>
      <c r="E286" s="66">
        <f t="shared" si="13"/>
        <v>0</v>
      </c>
      <c r="F286" s="31">
        <v>5</v>
      </c>
      <c r="G286" s="66">
        <f t="shared" si="14"/>
        <v>-7.800000000000001</v>
      </c>
      <c r="H286" s="31">
        <f>F286/D286*100</f>
        <v>39.0625</v>
      </c>
      <c r="I286" s="31"/>
    </row>
    <row r="287" spans="1:9" ht="111" customHeight="1">
      <c r="A287" s="24" t="s">
        <v>689</v>
      </c>
      <c r="B287" s="62" t="s">
        <v>688</v>
      </c>
      <c r="C287" s="31">
        <v>164.4</v>
      </c>
      <c r="D287" s="31">
        <v>164.4</v>
      </c>
      <c r="E287" s="66">
        <f t="shared" si="13"/>
        <v>0</v>
      </c>
      <c r="F287" s="31">
        <v>251.6</v>
      </c>
      <c r="G287" s="66">
        <f t="shared" si="14"/>
        <v>87.19999999999999</v>
      </c>
      <c r="H287" s="31">
        <f>F287/D287*100</f>
        <v>153.04136253041364</v>
      </c>
      <c r="I287" s="31"/>
    </row>
    <row r="288" spans="1:9" ht="111" customHeight="1">
      <c r="A288" s="24" t="s">
        <v>762</v>
      </c>
      <c r="B288" s="62" t="s">
        <v>761</v>
      </c>
      <c r="C288" s="31">
        <v>0</v>
      </c>
      <c r="D288" s="31">
        <v>0</v>
      </c>
      <c r="E288" s="66">
        <f t="shared" si="13"/>
        <v>0</v>
      </c>
      <c r="F288" s="31">
        <v>15</v>
      </c>
      <c r="G288" s="66">
        <f t="shared" si="14"/>
        <v>15</v>
      </c>
      <c r="H288" s="31"/>
      <c r="I288" s="31"/>
    </row>
    <row r="289" spans="1:9" ht="30.75" customHeight="1">
      <c r="A289" s="14" t="s">
        <v>531</v>
      </c>
      <c r="B289" s="59" t="s">
        <v>504</v>
      </c>
      <c r="C289" s="44">
        <f>C290</f>
        <v>626</v>
      </c>
      <c r="D289" s="44">
        <f>D290</f>
        <v>626</v>
      </c>
      <c r="E289" s="66">
        <f t="shared" si="13"/>
        <v>0</v>
      </c>
      <c r="F289" s="44">
        <f>F290</f>
        <v>369.8</v>
      </c>
      <c r="G289" s="66">
        <f t="shared" si="14"/>
        <v>-256.2</v>
      </c>
      <c r="H289" s="44">
        <f aca="true" t="shared" si="15" ref="H289:H366">F289/D289*100</f>
        <v>59.07348242811502</v>
      </c>
      <c r="I289" s="44"/>
    </row>
    <row r="290" spans="1:9" ht="29.25" customHeight="1">
      <c r="A290" s="24" t="s">
        <v>522</v>
      </c>
      <c r="B290" s="62" t="s">
        <v>505</v>
      </c>
      <c r="C290" s="31">
        <v>626</v>
      </c>
      <c r="D290" s="31">
        <v>626</v>
      </c>
      <c r="E290" s="66">
        <f t="shared" si="13"/>
        <v>0</v>
      </c>
      <c r="F290" s="31">
        <v>369.8</v>
      </c>
      <c r="G290" s="66">
        <f t="shared" si="14"/>
        <v>-256.2</v>
      </c>
      <c r="H290" s="31">
        <f t="shared" si="15"/>
        <v>59.07348242811502</v>
      </c>
      <c r="I290" s="31"/>
    </row>
    <row r="291" spans="1:9" ht="73.5" customHeight="1">
      <c r="A291" s="14" t="s">
        <v>544</v>
      </c>
      <c r="B291" s="59" t="s">
        <v>543</v>
      </c>
      <c r="C291" s="44">
        <f>C292+C294</f>
        <v>996.4000000000001</v>
      </c>
      <c r="D291" s="44">
        <f>D292+D294</f>
        <v>996.4000000000001</v>
      </c>
      <c r="E291" s="66">
        <f t="shared" si="13"/>
        <v>0</v>
      </c>
      <c r="F291" s="44">
        <f>F292+F294</f>
        <v>1415.6</v>
      </c>
      <c r="G291" s="66">
        <f t="shared" si="14"/>
        <v>419.1999999999998</v>
      </c>
      <c r="H291" s="44">
        <f t="shared" si="15"/>
        <v>142.07145724608588</v>
      </c>
      <c r="I291" s="44"/>
    </row>
    <row r="292" spans="1:9" ht="42" customHeight="1">
      <c r="A292" s="39" t="s">
        <v>547</v>
      </c>
      <c r="B292" s="60" t="s">
        <v>545</v>
      </c>
      <c r="C292" s="23">
        <f>C293</f>
        <v>965.7</v>
      </c>
      <c r="D292" s="23">
        <f>D293</f>
        <v>965.7</v>
      </c>
      <c r="E292" s="66">
        <f t="shared" si="13"/>
        <v>0</v>
      </c>
      <c r="F292" s="23">
        <f>F293</f>
        <v>198.8</v>
      </c>
      <c r="G292" s="66">
        <f t="shared" si="14"/>
        <v>-766.9000000000001</v>
      </c>
      <c r="H292" s="23">
        <f t="shared" si="15"/>
        <v>20.586103344724034</v>
      </c>
      <c r="I292" s="23"/>
    </row>
    <row r="293" spans="1:9" ht="45.75" customHeight="1">
      <c r="A293" s="24" t="s">
        <v>548</v>
      </c>
      <c r="B293" s="62" t="s">
        <v>546</v>
      </c>
      <c r="C293" s="31">
        <v>965.7</v>
      </c>
      <c r="D293" s="31">
        <v>965.7</v>
      </c>
      <c r="E293" s="66">
        <f t="shared" si="13"/>
        <v>0</v>
      </c>
      <c r="F293" s="31">
        <v>198.8</v>
      </c>
      <c r="G293" s="66">
        <f t="shared" si="14"/>
        <v>-766.9000000000001</v>
      </c>
      <c r="H293" s="31">
        <f t="shared" si="15"/>
        <v>20.586103344724034</v>
      </c>
      <c r="I293" s="31"/>
    </row>
    <row r="294" spans="1:9" ht="59.25" customHeight="1">
      <c r="A294" s="39" t="s">
        <v>551</v>
      </c>
      <c r="B294" s="60" t="s">
        <v>549</v>
      </c>
      <c r="C294" s="23">
        <f>C295</f>
        <v>30.7</v>
      </c>
      <c r="D294" s="23">
        <f>D295</f>
        <v>30.7</v>
      </c>
      <c r="E294" s="66">
        <f t="shared" si="13"/>
        <v>0</v>
      </c>
      <c r="F294" s="23">
        <f>F295</f>
        <v>1216.8</v>
      </c>
      <c r="G294" s="66">
        <f t="shared" si="14"/>
        <v>1186.1</v>
      </c>
      <c r="H294" s="23">
        <f t="shared" si="15"/>
        <v>3963.5179153094464</v>
      </c>
      <c r="I294" s="23"/>
    </row>
    <row r="295" spans="1:9" ht="42" customHeight="1">
      <c r="A295" s="24" t="s">
        <v>552</v>
      </c>
      <c r="B295" s="62" t="s">
        <v>550</v>
      </c>
      <c r="C295" s="31">
        <v>30.7</v>
      </c>
      <c r="D295" s="31">
        <v>30.7</v>
      </c>
      <c r="E295" s="66">
        <f t="shared" si="13"/>
        <v>0</v>
      </c>
      <c r="F295" s="31">
        <v>1216.8</v>
      </c>
      <c r="G295" s="66">
        <f t="shared" si="14"/>
        <v>1186.1</v>
      </c>
      <c r="H295" s="31">
        <f t="shared" si="15"/>
        <v>3963.5179153094464</v>
      </c>
      <c r="I295" s="31"/>
    </row>
    <row r="296" spans="1:9" ht="18" customHeight="1">
      <c r="A296" s="14" t="s">
        <v>557</v>
      </c>
      <c r="B296" s="59" t="s">
        <v>553</v>
      </c>
      <c r="C296" s="44">
        <f>C302</f>
        <v>77</v>
      </c>
      <c r="D296" s="44">
        <f>D302</f>
        <v>77</v>
      </c>
      <c r="E296" s="66">
        <f t="shared" si="13"/>
        <v>0</v>
      </c>
      <c r="F296" s="44">
        <f>F302+F297+F299</f>
        <v>528.4</v>
      </c>
      <c r="G296" s="66">
        <f t="shared" si="14"/>
        <v>451.4</v>
      </c>
      <c r="H296" s="44">
        <f t="shared" si="15"/>
        <v>686.2337662337662</v>
      </c>
      <c r="I296" s="44">
        <f>I302</f>
        <v>0</v>
      </c>
    </row>
    <row r="297" spans="1:9" ht="55.5" customHeight="1">
      <c r="A297" s="21" t="s">
        <v>764</v>
      </c>
      <c r="B297" s="60" t="s">
        <v>763</v>
      </c>
      <c r="C297" s="23">
        <f>C298</f>
        <v>0</v>
      </c>
      <c r="D297" s="23">
        <f>D298</f>
        <v>0</v>
      </c>
      <c r="E297" s="66">
        <f t="shared" si="13"/>
        <v>0</v>
      </c>
      <c r="F297" s="23">
        <f>F298</f>
        <v>329.1</v>
      </c>
      <c r="G297" s="66">
        <f t="shared" si="14"/>
        <v>329.1</v>
      </c>
      <c r="H297" s="69"/>
      <c r="I297" s="44"/>
    </row>
    <row r="298" spans="1:9" ht="30.75" customHeight="1">
      <c r="A298" s="29" t="s">
        <v>766</v>
      </c>
      <c r="B298" s="62" t="s">
        <v>765</v>
      </c>
      <c r="C298" s="31">
        <v>0</v>
      </c>
      <c r="D298" s="31">
        <v>0</v>
      </c>
      <c r="E298" s="66">
        <f t="shared" si="13"/>
        <v>0</v>
      </c>
      <c r="F298" s="31">
        <v>329.1</v>
      </c>
      <c r="G298" s="66">
        <f t="shared" si="14"/>
        <v>329.1</v>
      </c>
      <c r="H298" s="44"/>
      <c r="I298" s="44"/>
    </row>
    <row r="299" spans="1:9" ht="27" customHeight="1">
      <c r="A299" s="39" t="s">
        <v>583</v>
      </c>
      <c r="B299" s="60" t="s">
        <v>581</v>
      </c>
      <c r="C299" s="23">
        <f aca="true" t="shared" si="16" ref="C299:I299">C301</f>
        <v>0</v>
      </c>
      <c r="D299" s="23">
        <f t="shared" si="16"/>
        <v>0</v>
      </c>
      <c r="E299" s="66">
        <f t="shared" si="13"/>
        <v>0</v>
      </c>
      <c r="F299" s="23">
        <f>F300</f>
        <v>40</v>
      </c>
      <c r="G299" s="66">
        <f t="shared" si="14"/>
        <v>40</v>
      </c>
      <c r="H299" s="23"/>
      <c r="I299" s="23">
        <f t="shared" si="16"/>
        <v>0</v>
      </c>
    </row>
    <row r="300" spans="1:9" s="32" customFormat="1" ht="27" customHeight="1">
      <c r="A300" s="29" t="s">
        <v>808</v>
      </c>
      <c r="B300" s="62" t="s">
        <v>807</v>
      </c>
      <c r="C300" s="31">
        <v>0</v>
      </c>
      <c r="D300" s="31">
        <v>0</v>
      </c>
      <c r="E300" s="66">
        <f t="shared" si="13"/>
        <v>0</v>
      </c>
      <c r="F300" s="31">
        <v>40</v>
      </c>
      <c r="G300" s="66">
        <f t="shared" si="14"/>
        <v>40</v>
      </c>
      <c r="H300" s="31"/>
      <c r="I300" s="31"/>
    </row>
    <row r="301" spans="1:9" ht="84.75" customHeight="1" hidden="1">
      <c r="A301" s="24" t="s">
        <v>584</v>
      </c>
      <c r="B301" s="62" t="s">
        <v>582</v>
      </c>
      <c r="C301" s="31">
        <v>0</v>
      </c>
      <c r="D301" s="31">
        <v>0</v>
      </c>
      <c r="E301" s="66">
        <f t="shared" si="13"/>
        <v>0</v>
      </c>
      <c r="F301" s="31">
        <v>0</v>
      </c>
      <c r="G301" s="66">
        <f t="shared" si="14"/>
        <v>0</v>
      </c>
      <c r="H301" s="31" t="e">
        <f t="shared" si="15"/>
        <v>#DIV/0!</v>
      </c>
      <c r="I301" s="44"/>
    </row>
    <row r="302" spans="1:9" ht="46.5" customHeight="1">
      <c r="A302" s="39" t="s">
        <v>558</v>
      </c>
      <c r="B302" s="60" t="s">
        <v>554</v>
      </c>
      <c r="C302" s="23">
        <f>C303+C307</f>
        <v>77</v>
      </c>
      <c r="D302" s="23">
        <f>D303+D307</f>
        <v>77</v>
      </c>
      <c r="E302" s="66">
        <f t="shared" si="13"/>
        <v>0</v>
      </c>
      <c r="F302" s="23">
        <f>F303+F307</f>
        <v>159.29999999999998</v>
      </c>
      <c r="G302" s="66">
        <f t="shared" si="14"/>
        <v>82.29999999999998</v>
      </c>
      <c r="H302" s="23">
        <f t="shared" si="15"/>
        <v>206.88311688311686</v>
      </c>
      <c r="I302" s="23">
        <f>SUM(I303:I307)</f>
        <v>0</v>
      </c>
    </row>
    <row r="303" spans="1:9" ht="42.75" customHeight="1">
      <c r="A303" s="24" t="s">
        <v>559</v>
      </c>
      <c r="B303" s="62" t="s">
        <v>555</v>
      </c>
      <c r="C303" s="31">
        <f>C304+C305+C306</f>
        <v>12</v>
      </c>
      <c r="D303" s="31">
        <f>D304+D305+D306</f>
        <v>12</v>
      </c>
      <c r="E303" s="66">
        <f t="shared" si="13"/>
        <v>0</v>
      </c>
      <c r="F303" s="31">
        <f>F304+F305+F306</f>
        <v>149.7</v>
      </c>
      <c r="G303" s="66">
        <f t="shared" si="14"/>
        <v>137.7</v>
      </c>
      <c r="H303" s="31">
        <f t="shared" si="15"/>
        <v>1247.5</v>
      </c>
      <c r="I303" s="31"/>
    </row>
    <row r="304" spans="1:9" ht="45.75" customHeight="1">
      <c r="A304" s="24" t="s">
        <v>559</v>
      </c>
      <c r="B304" s="62" t="s">
        <v>555</v>
      </c>
      <c r="C304" s="31">
        <v>0</v>
      </c>
      <c r="D304" s="31">
        <v>0</v>
      </c>
      <c r="E304" s="66">
        <f t="shared" si="13"/>
        <v>0</v>
      </c>
      <c r="F304" s="31">
        <v>2.1</v>
      </c>
      <c r="G304" s="66">
        <f t="shared" si="14"/>
        <v>2.1</v>
      </c>
      <c r="H304" s="31"/>
      <c r="I304" s="31"/>
    </row>
    <row r="305" spans="1:9" ht="57" customHeight="1" hidden="1">
      <c r="A305" s="24" t="s">
        <v>621</v>
      </c>
      <c r="B305" s="62" t="s">
        <v>619</v>
      </c>
      <c r="C305" s="31">
        <v>0</v>
      </c>
      <c r="D305" s="31"/>
      <c r="E305" s="66">
        <f t="shared" si="13"/>
        <v>0</v>
      </c>
      <c r="F305" s="31"/>
      <c r="G305" s="66">
        <f t="shared" si="14"/>
        <v>0</v>
      </c>
      <c r="H305" s="31" t="e">
        <f t="shared" si="15"/>
        <v>#DIV/0!</v>
      </c>
      <c r="I305" s="31"/>
    </row>
    <row r="306" spans="1:9" ht="84" customHeight="1">
      <c r="A306" s="24" t="s">
        <v>622</v>
      </c>
      <c r="B306" s="62" t="s">
        <v>620</v>
      </c>
      <c r="C306" s="31">
        <v>12</v>
      </c>
      <c r="D306" s="31">
        <v>12</v>
      </c>
      <c r="E306" s="66">
        <f t="shared" si="13"/>
        <v>0</v>
      </c>
      <c r="F306" s="31">
        <v>147.6</v>
      </c>
      <c r="G306" s="66">
        <f t="shared" si="14"/>
        <v>135.6</v>
      </c>
      <c r="H306" s="31">
        <f t="shared" si="15"/>
        <v>1230</v>
      </c>
      <c r="I306" s="31"/>
    </row>
    <row r="307" spans="1:9" ht="43.5" customHeight="1">
      <c r="A307" s="24" t="s">
        <v>560</v>
      </c>
      <c r="B307" s="62" t="s">
        <v>556</v>
      </c>
      <c r="C307" s="31">
        <v>65</v>
      </c>
      <c r="D307" s="31">
        <v>65</v>
      </c>
      <c r="E307" s="66">
        <f t="shared" si="13"/>
        <v>0</v>
      </c>
      <c r="F307" s="31">
        <v>9.6</v>
      </c>
      <c r="G307" s="66">
        <f t="shared" si="14"/>
        <v>-55.4</v>
      </c>
      <c r="H307" s="31">
        <f t="shared" si="15"/>
        <v>14.769230769230768</v>
      </c>
      <c r="I307" s="31"/>
    </row>
    <row r="308" spans="1:9" s="35" customFormat="1" ht="15.75" customHeight="1">
      <c r="A308" s="14" t="s">
        <v>523</v>
      </c>
      <c r="B308" s="59" t="s">
        <v>506</v>
      </c>
      <c r="C308" s="44">
        <f>C309+C311</f>
        <v>547.2</v>
      </c>
      <c r="D308" s="44">
        <f>D309+D311+D310</f>
        <v>547.2</v>
      </c>
      <c r="E308" s="66">
        <f t="shared" si="13"/>
        <v>0</v>
      </c>
      <c r="F308" s="44">
        <f>F309+F311+F310</f>
        <v>815.5</v>
      </c>
      <c r="G308" s="66">
        <f t="shared" si="14"/>
        <v>268.29999999999995</v>
      </c>
      <c r="H308" s="44">
        <f t="shared" si="15"/>
        <v>149.031432748538</v>
      </c>
      <c r="I308" s="44"/>
    </row>
    <row r="309" spans="1:9" s="35" customFormat="1" ht="46.5" customHeight="1">
      <c r="A309" s="24" t="s">
        <v>524</v>
      </c>
      <c r="B309" s="62" t="s">
        <v>507</v>
      </c>
      <c r="C309" s="31">
        <v>28.2</v>
      </c>
      <c r="D309" s="31">
        <v>28.2</v>
      </c>
      <c r="E309" s="66">
        <f t="shared" si="13"/>
        <v>0</v>
      </c>
      <c r="F309" s="31">
        <v>117.3</v>
      </c>
      <c r="G309" s="66">
        <f t="shared" si="14"/>
        <v>89.1</v>
      </c>
      <c r="H309" s="31">
        <f t="shared" si="15"/>
        <v>415.95744680851067</v>
      </c>
      <c r="I309" s="31"/>
    </row>
    <row r="310" spans="1:9" s="35" customFormat="1" ht="58.5" customHeight="1">
      <c r="A310" s="24" t="s">
        <v>562</v>
      </c>
      <c r="B310" s="62" t="s">
        <v>561</v>
      </c>
      <c r="C310" s="31">
        <v>0</v>
      </c>
      <c r="D310" s="31">
        <v>0</v>
      </c>
      <c r="E310" s="66">
        <f t="shared" si="13"/>
        <v>0</v>
      </c>
      <c r="F310" s="31">
        <v>164.3</v>
      </c>
      <c r="G310" s="66">
        <f t="shared" si="14"/>
        <v>164.3</v>
      </c>
      <c r="H310" s="31"/>
      <c r="I310" s="31"/>
    </row>
    <row r="311" spans="1:9" s="35" customFormat="1" ht="25.5">
      <c r="A311" s="39" t="s">
        <v>525</v>
      </c>
      <c r="B311" s="60" t="s">
        <v>508</v>
      </c>
      <c r="C311" s="23">
        <f>C312</f>
        <v>519</v>
      </c>
      <c r="D311" s="23">
        <f>D312</f>
        <v>519</v>
      </c>
      <c r="E311" s="66">
        <f t="shared" si="13"/>
        <v>0</v>
      </c>
      <c r="F311" s="23">
        <f>F312</f>
        <v>533.9</v>
      </c>
      <c r="G311" s="66">
        <f t="shared" si="14"/>
        <v>14.899999999999977</v>
      </c>
      <c r="H311" s="23">
        <f t="shared" si="15"/>
        <v>102.87090558766859</v>
      </c>
      <c r="I311" s="23"/>
    </row>
    <row r="312" spans="1:9" s="32" customFormat="1" ht="45" customHeight="1">
      <c r="A312" s="24" t="s">
        <v>526</v>
      </c>
      <c r="B312" s="62" t="s">
        <v>509</v>
      </c>
      <c r="C312" s="31">
        <v>519</v>
      </c>
      <c r="D312" s="31">
        <v>519</v>
      </c>
      <c r="E312" s="66">
        <f t="shared" si="13"/>
        <v>0</v>
      </c>
      <c r="F312" s="31">
        <v>533.9</v>
      </c>
      <c r="G312" s="66">
        <f t="shared" si="14"/>
        <v>14.899999999999977</v>
      </c>
      <c r="H312" s="31">
        <f t="shared" si="15"/>
        <v>102.87090558766859</v>
      </c>
      <c r="I312" s="31"/>
    </row>
    <row r="313" spans="1:9" ht="14.25" customHeight="1">
      <c r="A313" s="14" t="s">
        <v>341</v>
      </c>
      <c r="B313" s="15" t="s">
        <v>342</v>
      </c>
      <c r="C313" s="16">
        <f>C314+C316+C318</f>
        <v>2854.9</v>
      </c>
      <c r="D313" s="16">
        <f>D314+D316+D318</f>
        <v>2960.6000000000004</v>
      </c>
      <c r="E313" s="66">
        <f t="shared" si="13"/>
        <v>105.70000000000027</v>
      </c>
      <c r="F313" s="16">
        <f>F314+F316+F318</f>
        <v>2209.7</v>
      </c>
      <c r="G313" s="66">
        <f t="shared" si="14"/>
        <v>-750.9000000000005</v>
      </c>
      <c r="H313" s="16">
        <f t="shared" si="15"/>
        <v>74.63689792609604</v>
      </c>
      <c r="I313" s="16">
        <f>I314+I316</f>
        <v>0</v>
      </c>
    </row>
    <row r="314" spans="1:9" s="35" customFormat="1" ht="21" customHeight="1">
      <c r="A314" s="14" t="s">
        <v>343</v>
      </c>
      <c r="B314" s="15" t="s">
        <v>344</v>
      </c>
      <c r="C314" s="16">
        <f>C315</f>
        <v>0</v>
      </c>
      <c r="D314" s="16">
        <f>D315</f>
        <v>0</v>
      </c>
      <c r="E314" s="66">
        <f t="shared" si="13"/>
        <v>0</v>
      </c>
      <c r="F314" s="16">
        <f>F315</f>
        <v>-175.2</v>
      </c>
      <c r="G314" s="66">
        <f t="shared" si="14"/>
        <v>-175.2</v>
      </c>
      <c r="H314" s="16"/>
      <c r="I314" s="16">
        <f>I315</f>
        <v>0</v>
      </c>
    </row>
    <row r="315" spans="1:9" ht="21" customHeight="1">
      <c r="A315" s="24" t="s">
        <v>345</v>
      </c>
      <c r="B315" s="25" t="s">
        <v>346</v>
      </c>
      <c r="C315" s="26">
        <v>0</v>
      </c>
      <c r="D315" s="26">
        <v>0</v>
      </c>
      <c r="E315" s="66">
        <f t="shared" si="13"/>
        <v>0</v>
      </c>
      <c r="F315" s="26">
        <v>-175.2</v>
      </c>
      <c r="G315" s="66">
        <f t="shared" si="14"/>
        <v>-175.2</v>
      </c>
      <c r="H315" s="26"/>
      <c r="I315" s="26"/>
    </row>
    <row r="316" spans="1:9" s="35" customFormat="1" ht="21" customHeight="1">
      <c r="A316" s="14" t="s">
        <v>347</v>
      </c>
      <c r="B316" s="15" t="s">
        <v>348</v>
      </c>
      <c r="C316" s="16">
        <f>C317</f>
        <v>1530.8</v>
      </c>
      <c r="D316" s="16">
        <f>D317</f>
        <v>2111</v>
      </c>
      <c r="E316" s="66">
        <f t="shared" si="13"/>
        <v>580.2</v>
      </c>
      <c r="F316" s="16">
        <f>F317</f>
        <v>1535.3</v>
      </c>
      <c r="G316" s="66">
        <f t="shared" si="14"/>
        <v>-575.7</v>
      </c>
      <c r="H316" s="16">
        <f t="shared" si="15"/>
        <v>72.72856466129795</v>
      </c>
      <c r="I316" s="16">
        <f>I317</f>
        <v>0</v>
      </c>
    </row>
    <row r="317" spans="1:9" ht="21" customHeight="1">
      <c r="A317" s="24" t="s">
        <v>349</v>
      </c>
      <c r="B317" s="25" t="s">
        <v>659</v>
      </c>
      <c r="C317" s="26">
        <v>1530.8</v>
      </c>
      <c r="D317" s="26">
        <v>2111</v>
      </c>
      <c r="E317" s="66">
        <f t="shared" si="13"/>
        <v>580.2</v>
      </c>
      <c r="F317" s="26">
        <v>1535.3</v>
      </c>
      <c r="G317" s="66">
        <f t="shared" si="14"/>
        <v>-575.7</v>
      </c>
      <c r="H317" s="26">
        <f t="shared" si="15"/>
        <v>72.72856466129795</v>
      </c>
      <c r="I317" s="26"/>
    </row>
    <row r="318" spans="1:9" ht="21" customHeight="1">
      <c r="A318" s="42" t="s">
        <v>774</v>
      </c>
      <c r="B318" s="43" t="s">
        <v>767</v>
      </c>
      <c r="C318" s="44">
        <f>C319</f>
        <v>1324.1000000000001</v>
      </c>
      <c r="D318" s="44">
        <f>D319</f>
        <v>849.6000000000001</v>
      </c>
      <c r="E318" s="66">
        <f t="shared" si="13"/>
        <v>-474.5</v>
      </c>
      <c r="F318" s="44">
        <f>F319</f>
        <v>849.6000000000001</v>
      </c>
      <c r="G318" s="66">
        <f t="shared" si="14"/>
        <v>0</v>
      </c>
      <c r="H318" s="44">
        <f t="shared" si="15"/>
        <v>100</v>
      </c>
      <c r="I318" s="26"/>
    </row>
    <row r="319" spans="1:9" ht="21" customHeight="1">
      <c r="A319" s="21" t="s">
        <v>775</v>
      </c>
      <c r="B319" s="22" t="s">
        <v>768</v>
      </c>
      <c r="C319" s="23">
        <f>SUM(C320:C331)</f>
        <v>1324.1000000000001</v>
      </c>
      <c r="D319" s="23">
        <f>SUM(D320:D331)</f>
        <v>849.6000000000001</v>
      </c>
      <c r="E319" s="66">
        <f t="shared" si="13"/>
        <v>-474.5</v>
      </c>
      <c r="F319" s="23">
        <f>SUM(F320:F331)</f>
        <v>849.6000000000001</v>
      </c>
      <c r="G319" s="66">
        <f t="shared" si="14"/>
        <v>0</v>
      </c>
      <c r="H319" s="26">
        <f t="shared" si="15"/>
        <v>100</v>
      </c>
      <c r="I319" s="26"/>
    </row>
    <row r="320" spans="1:9" ht="30.75" customHeight="1">
      <c r="A320" s="24" t="s">
        <v>831</v>
      </c>
      <c r="B320" s="25" t="s">
        <v>769</v>
      </c>
      <c r="C320" s="26">
        <v>319.7</v>
      </c>
      <c r="D320" s="26">
        <v>319.7</v>
      </c>
      <c r="E320" s="66">
        <f t="shared" si="13"/>
        <v>0</v>
      </c>
      <c r="F320" s="26">
        <v>319.7</v>
      </c>
      <c r="G320" s="66">
        <f t="shared" si="14"/>
        <v>0</v>
      </c>
      <c r="H320" s="26">
        <f t="shared" si="15"/>
        <v>100</v>
      </c>
      <c r="I320" s="26"/>
    </row>
    <row r="321" spans="1:9" ht="30.75" customHeight="1">
      <c r="A321" s="24" t="s">
        <v>832</v>
      </c>
      <c r="B321" s="25" t="s">
        <v>770</v>
      </c>
      <c r="C321" s="26">
        <v>100</v>
      </c>
      <c r="D321" s="26">
        <v>100</v>
      </c>
      <c r="E321" s="66">
        <f t="shared" si="13"/>
        <v>0</v>
      </c>
      <c r="F321" s="26">
        <v>100</v>
      </c>
      <c r="G321" s="66">
        <f t="shared" si="14"/>
        <v>0</v>
      </c>
      <c r="H321" s="26">
        <f t="shared" si="15"/>
        <v>100</v>
      </c>
      <c r="I321" s="26"/>
    </row>
    <row r="322" spans="1:9" ht="30.75" customHeight="1">
      <c r="A322" s="24" t="s">
        <v>833</v>
      </c>
      <c r="B322" s="25" t="s">
        <v>771</v>
      </c>
      <c r="C322" s="26">
        <v>174.3</v>
      </c>
      <c r="D322" s="26">
        <v>174.3</v>
      </c>
      <c r="E322" s="66">
        <f t="shared" si="13"/>
        <v>0</v>
      </c>
      <c r="F322" s="26">
        <v>174.3</v>
      </c>
      <c r="G322" s="66">
        <f t="shared" si="14"/>
        <v>0</v>
      </c>
      <c r="H322" s="26">
        <f t="shared" si="15"/>
        <v>100</v>
      </c>
      <c r="I322" s="26"/>
    </row>
    <row r="323" spans="1:9" ht="30.75" customHeight="1">
      <c r="A323" s="24" t="s">
        <v>829</v>
      </c>
      <c r="B323" s="25" t="s">
        <v>772</v>
      </c>
      <c r="C323" s="26">
        <v>78.6</v>
      </c>
      <c r="D323" s="26">
        <v>78.6</v>
      </c>
      <c r="E323" s="66">
        <f t="shared" si="13"/>
        <v>0</v>
      </c>
      <c r="F323" s="26">
        <v>78.6</v>
      </c>
      <c r="G323" s="66">
        <f t="shared" si="14"/>
        <v>0</v>
      </c>
      <c r="H323" s="26">
        <f t="shared" si="15"/>
        <v>100</v>
      </c>
      <c r="I323" s="26"/>
    </row>
    <row r="324" spans="1:9" ht="30.75" customHeight="1">
      <c r="A324" s="24" t="s">
        <v>830</v>
      </c>
      <c r="B324" s="25" t="s">
        <v>845</v>
      </c>
      <c r="C324" s="26">
        <v>361.8</v>
      </c>
      <c r="D324" s="26">
        <v>0</v>
      </c>
      <c r="E324" s="66">
        <f t="shared" si="13"/>
        <v>-361.8</v>
      </c>
      <c r="F324" s="26">
        <v>0</v>
      </c>
      <c r="G324" s="66">
        <f t="shared" si="14"/>
        <v>0</v>
      </c>
      <c r="H324" s="26"/>
      <c r="I324" s="26"/>
    </row>
    <row r="325" spans="1:9" ht="30.75" customHeight="1">
      <c r="A325" s="24" t="s">
        <v>840</v>
      </c>
      <c r="B325" s="25" t="s">
        <v>846</v>
      </c>
      <c r="C325" s="26">
        <v>165</v>
      </c>
      <c r="D325" s="26">
        <v>0</v>
      </c>
      <c r="E325" s="66">
        <f t="shared" si="13"/>
        <v>-165</v>
      </c>
      <c r="F325" s="26">
        <v>0</v>
      </c>
      <c r="G325" s="66">
        <f t="shared" si="14"/>
        <v>0</v>
      </c>
      <c r="H325" s="26"/>
      <c r="I325" s="26"/>
    </row>
    <row r="326" spans="1:9" ht="30.75" customHeight="1">
      <c r="A326" s="24" t="s">
        <v>834</v>
      </c>
      <c r="B326" s="25" t="s">
        <v>773</v>
      </c>
      <c r="C326" s="26">
        <v>124.7</v>
      </c>
      <c r="D326" s="26">
        <v>124.7</v>
      </c>
      <c r="E326" s="66">
        <f t="shared" si="13"/>
        <v>0</v>
      </c>
      <c r="F326" s="26">
        <v>124.7</v>
      </c>
      <c r="G326" s="66">
        <f t="shared" si="14"/>
        <v>0</v>
      </c>
      <c r="H326" s="26">
        <f t="shared" si="15"/>
        <v>100</v>
      </c>
      <c r="I326" s="26"/>
    </row>
    <row r="327" spans="1:9" ht="30.75" customHeight="1">
      <c r="A327" s="24" t="s">
        <v>837</v>
      </c>
      <c r="B327" s="25" t="s">
        <v>796</v>
      </c>
      <c r="C327" s="26">
        <v>0</v>
      </c>
      <c r="D327" s="26">
        <v>11.2</v>
      </c>
      <c r="E327" s="66">
        <f t="shared" si="13"/>
        <v>11.2</v>
      </c>
      <c r="F327" s="26">
        <v>11.2</v>
      </c>
      <c r="G327" s="66">
        <f t="shared" si="14"/>
        <v>0</v>
      </c>
      <c r="H327" s="26">
        <f t="shared" si="15"/>
        <v>100</v>
      </c>
      <c r="I327" s="26"/>
    </row>
    <row r="328" spans="1:9" ht="30.75" customHeight="1">
      <c r="A328" s="24" t="s">
        <v>835</v>
      </c>
      <c r="B328" s="25" t="s">
        <v>797</v>
      </c>
      <c r="C328" s="26">
        <v>0</v>
      </c>
      <c r="D328" s="26">
        <v>12</v>
      </c>
      <c r="E328" s="66">
        <f t="shared" si="13"/>
        <v>12</v>
      </c>
      <c r="F328" s="26">
        <v>12</v>
      </c>
      <c r="G328" s="66">
        <f t="shared" si="14"/>
        <v>0</v>
      </c>
      <c r="H328" s="26">
        <f t="shared" si="15"/>
        <v>100</v>
      </c>
      <c r="I328" s="26"/>
    </row>
    <row r="329" spans="1:9" ht="30.75" customHeight="1">
      <c r="A329" s="24" t="s">
        <v>836</v>
      </c>
      <c r="B329" s="25" t="s">
        <v>798</v>
      </c>
      <c r="C329" s="26">
        <v>0</v>
      </c>
      <c r="D329" s="26">
        <v>7.5</v>
      </c>
      <c r="E329" s="66">
        <f t="shared" si="13"/>
        <v>7.5</v>
      </c>
      <c r="F329" s="26">
        <v>7.5</v>
      </c>
      <c r="G329" s="66">
        <f t="shared" si="14"/>
        <v>0</v>
      </c>
      <c r="H329" s="26">
        <f t="shared" si="15"/>
        <v>100</v>
      </c>
      <c r="I329" s="26"/>
    </row>
    <row r="330" spans="1:9" ht="30.75" customHeight="1">
      <c r="A330" s="24" t="s">
        <v>838</v>
      </c>
      <c r="B330" s="25" t="s">
        <v>799</v>
      </c>
      <c r="C330" s="26">
        <v>0</v>
      </c>
      <c r="D330" s="26">
        <v>11</v>
      </c>
      <c r="E330" s="66">
        <f t="shared" si="13"/>
        <v>11</v>
      </c>
      <c r="F330" s="26">
        <v>11</v>
      </c>
      <c r="G330" s="66">
        <f t="shared" si="14"/>
        <v>0</v>
      </c>
      <c r="H330" s="26">
        <f t="shared" si="15"/>
        <v>100</v>
      </c>
      <c r="I330" s="26"/>
    </row>
    <row r="331" spans="1:9" ht="30.75" customHeight="1">
      <c r="A331" s="24" t="s">
        <v>839</v>
      </c>
      <c r="B331" s="25" t="s">
        <v>800</v>
      </c>
      <c r="C331" s="26">
        <v>0</v>
      </c>
      <c r="D331" s="26">
        <v>10.6</v>
      </c>
      <c r="E331" s="66">
        <f t="shared" si="13"/>
        <v>10.6</v>
      </c>
      <c r="F331" s="26">
        <v>10.6</v>
      </c>
      <c r="G331" s="66">
        <f t="shared" si="14"/>
        <v>0</v>
      </c>
      <c r="H331" s="26">
        <f t="shared" si="15"/>
        <v>100</v>
      </c>
      <c r="I331" s="26"/>
    </row>
    <row r="332" spans="1:9" ht="12.75">
      <c r="A332" s="14" t="s">
        <v>776</v>
      </c>
      <c r="B332" s="19" t="s">
        <v>350</v>
      </c>
      <c r="C332" s="16">
        <f>C333+C405+C419+C409</f>
        <v>1238461.4000000001</v>
      </c>
      <c r="D332" s="16">
        <f>D333+D405+D419+D409+D402</f>
        <v>1483845.6</v>
      </c>
      <c r="E332" s="66">
        <f t="shared" si="13"/>
        <v>245384.19999999995</v>
      </c>
      <c r="F332" s="16">
        <f>F333+F405+F419+F409+F402</f>
        <v>1416189.5</v>
      </c>
      <c r="G332" s="66">
        <f t="shared" si="14"/>
        <v>-67656.1000000001</v>
      </c>
      <c r="H332" s="16">
        <f t="shared" si="15"/>
        <v>95.44048922610277</v>
      </c>
      <c r="I332" s="16" t="e">
        <f>I333+I405+I419+I409</f>
        <v>#REF!</v>
      </c>
    </row>
    <row r="333" spans="1:9" ht="25.5">
      <c r="A333" s="46" t="s">
        <v>777</v>
      </c>
      <c r="B333" s="15" t="s">
        <v>778</v>
      </c>
      <c r="C333" s="16">
        <f>C334+C339+C374+C391</f>
        <v>1236009.8</v>
      </c>
      <c r="D333" s="16">
        <f>D334+D339+D374+D391</f>
        <v>1490435.5</v>
      </c>
      <c r="E333" s="66">
        <f t="shared" si="13"/>
        <v>254425.69999999995</v>
      </c>
      <c r="F333" s="16">
        <f>F334+F339+F374+F391</f>
        <v>1429784.7000000002</v>
      </c>
      <c r="G333" s="66">
        <f t="shared" si="14"/>
        <v>-60650.799999999814</v>
      </c>
      <c r="H333" s="16">
        <f t="shared" si="15"/>
        <v>95.93066590268417</v>
      </c>
      <c r="I333" s="16" t="e">
        <f>I334+I339+I374+I391</f>
        <v>#REF!</v>
      </c>
    </row>
    <row r="334" spans="1:9" s="35" customFormat="1" ht="16.5" customHeight="1">
      <c r="A334" s="18" t="s">
        <v>791</v>
      </c>
      <c r="B334" s="19" t="s">
        <v>779</v>
      </c>
      <c r="C334" s="16">
        <f>C335+C337</f>
        <v>40867.1</v>
      </c>
      <c r="D334" s="16">
        <f>D335+D337</f>
        <v>40867.1</v>
      </c>
      <c r="E334" s="66">
        <f aca="true" t="shared" si="17" ref="E334:E397">D334-C334</f>
        <v>0</v>
      </c>
      <c r="F334" s="16">
        <f>F335+F337</f>
        <v>40867.1</v>
      </c>
      <c r="G334" s="66">
        <f aca="true" t="shared" si="18" ref="G334:G397">F334-D334</f>
        <v>0</v>
      </c>
      <c r="H334" s="16">
        <f t="shared" si="15"/>
        <v>100</v>
      </c>
      <c r="I334" s="16" t="e">
        <f>#REF!+#REF!</f>
        <v>#REF!</v>
      </c>
    </row>
    <row r="335" spans="1:9" s="35" customFormat="1" ht="18" customHeight="1">
      <c r="A335" s="50" t="s">
        <v>792</v>
      </c>
      <c r="B335" s="60" t="s">
        <v>719</v>
      </c>
      <c r="C335" s="23">
        <f>C336</f>
        <v>32447.2</v>
      </c>
      <c r="D335" s="23">
        <f>D336</f>
        <v>32447.2</v>
      </c>
      <c r="E335" s="66">
        <f t="shared" si="17"/>
        <v>0</v>
      </c>
      <c r="F335" s="23">
        <f>F336</f>
        <v>32447.2</v>
      </c>
      <c r="G335" s="66">
        <f t="shared" si="18"/>
        <v>0</v>
      </c>
      <c r="H335" s="23">
        <f t="shared" si="15"/>
        <v>100</v>
      </c>
      <c r="I335" s="16"/>
    </row>
    <row r="336" spans="1:9" s="35" customFormat="1" ht="28.5" customHeight="1">
      <c r="A336" s="61" t="s">
        <v>793</v>
      </c>
      <c r="B336" s="62" t="s">
        <v>720</v>
      </c>
      <c r="C336" s="31">
        <v>32447.2</v>
      </c>
      <c r="D336" s="31">
        <v>32447.2</v>
      </c>
      <c r="E336" s="66">
        <f t="shared" si="17"/>
        <v>0</v>
      </c>
      <c r="F336" s="31">
        <v>32447.2</v>
      </c>
      <c r="G336" s="66">
        <f t="shared" si="18"/>
        <v>0</v>
      </c>
      <c r="H336" s="31">
        <f t="shared" si="15"/>
        <v>100</v>
      </c>
      <c r="I336" s="16"/>
    </row>
    <row r="337" spans="1:9" s="35" customFormat="1" ht="15.75" customHeight="1">
      <c r="A337" s="50" t="s">
        <v>813</v>
      </c>
      <c r="B337" s="60" t="s">
        <v>809</v>
      </c>
      <c r="C337" s="23">
        <f>C338</f>
        <v>8419.9</v>
      </c>
      <c r="D337" s="23">
        <f>D338</f>
        <v>8419.9</v>
      </c>
      <c r="E337" s="66">
        <f t="shared" si="17"/>
        <v>0</v>
      </c>
      <c r="F337" s="23">
        <f>F338</f>
        <v>8419.9</v>
      </c>
      <c r="G337" s="66">
        <f t="shared" si="18"/>
        <v>0</v>
      </c>
      <c r="H337" s="31">
        <f t="shared" si="15"/>
        <v>100</v>
      </c>
      <c r="I337" s="16"/>
    </row>
    <row r="338" spans="1:9" s="35" customFormat="1" ht="15.75" customHeight="1">
      <c r="A338" s="61" t="s">
        <v>814</v>
      </c>
      <c r="B338" s="62" t="s">
        <v>810</v>
      </c>
      <c r="C338" s="31">
        <v>8419.9</v>
      </c>
      <c r="D338" s="31">
        <v>8419.9</v>
      </c>
      <c r="E338" s="66">
        <f t="shared" si="17"/>
        <v>0</v>
      </c>
      <c r="F338" s="31">
        <v>8419.9</v>
      </c>
      <c r="G338" s="66">
        <f t="shared" si="18"/>
        <v>0</v>
      </c>
      <c r="H338" s="31">
        <f t="shared" si="15"/>
        <v>100</v>
      </c>
      <c r="I338" s="16"/>
    </row>
    <row r="339" spans="1:9" s="35" customFormat="1" ht="27" customHeight="1">
      <c r="A339" s="18" t="s">
        <v>452</v>
      </c>
      <c r="B339" s="19" t="s">
        <v>351</v>
      </c>
      <c r="C339" s="16">
        <f>C344+C352+C354+C356+C358+C360+C362+C364+C370+C372+C346+C350+C368+C348</f>
        <v>55375.9</v>
      </c>
      <c r="D339" s="16">
        <f>D344+D352+D354+D356+D358+D360+D362+D364+D370+D372+D346+D350+D368+D348</f>
        <v>116125.6</v>
      </c>
      <c r="E339" s="66">
        <f t="shared" si="17"/>
        <v>60749.700000000004</v>
      </c>
      <c r="F339" s="16">
        <f>F344+F352+F354+F356+F358+F360+F362+F364+F370+F372+F346+F350+F368+F348</f>
        <v>61068.100000000006</v>
      </c>
      <c r="G339" s="66">
        <f t="shared" si="18"/>
        <v>-55057.5</v>
      </c>
      <c r="H339" s="16">
        <f t="shared" si="15"/>
        <v>52.58797371122302</v>
      </c>
      <c r="I339" s="16" t="e">
        <f>I340+I372+I344+I360+#REF!+I342+#REF!+#REF!+#REF!+#REF!</f>
        <v>#REF!</v>
      </c>
    </row>
    <row r="340" spans="1:9" s="28" customFormat="1" ht="25.5" hidden="1">
      <c r="A340" s="56" t="s">
        <v>352</v>
      </c>
      <c r="B340" s="40" t="s">
        <v>353</v>
      </c>
      <c r="C340" s="23">
        <f>C341</f>
        <v>0</v>
      </c>
      <c r="D340" s="23">
        <f>D341</f>
        <v>0</v>
      </c>
      <c r="E340" s="66">
        <f t="shared" si="17"/>
        <v>0</v>
      </c>
      <c r="F340" s="23">
        <f>F341</f>
        <v>0</v>
      </c>
      <c r="G340" s="66">
        <f t="shared" si="18"/>
        <v>0</v>
      </c>
      <c r="H340" s="23" t="e">
        <f t="shared" si="15"/>
        <v>#DIV/0!</v>
      </c>
      <c r="I340" s="23">
        <f>I341</f>
        <v>0</v>
      </c>
    </row>
    <row r="341" spans="1:9" ht="25.5" hidden="1">
      <c r="A341" s="49" t="s">
        <v>354</v>
      </c>
      <c r="B341" s="25" t="s">
        <v>355</v>
      </c>
      <c r="C341" s="31">
        <v>0</v>
      </c>
      <c r="D341" s="31">
        <v>0</v>
      </c>
      <c r="E341" s="66">
        <f t="shared" si="17"/>
        <v>0</v>
      </c>
      <c r="F341" s="31">
        <v>0</v>
      </c>
      <c r="G341" s="66">
        <f t="shared" si="18"/>
        <v>0</v>
      </c>
      <c r="H341" s="31" t="e">
        <f t="shared" si="15"/>
        <v>#DIV/0!</v>
      </c>
      <c r="I341" s="31"/>
    </row>
    <row r="342" spans="1:9" s="28" customFormat="1" ht="15" customHeight="1" hidden="1">
      <c r="A342" s="56" t="s">
        <v>356</v>
      </c>
      <c r="B342" s="60" t="s">
        <v>357</v>
      </c>
      <c r="C342" s="23">
        <f>C343</f>
        <v>0</v>
      </c>
      <c r="D342" s="23">
        <f>D343</f>
        <v>0</v>
      </c>
      <c r="E342" s="66">
        <f t="shared" si="17"/>
        <v>0</v>
      </c>
      <c r="F342" s="23">
        <f>F343</f>
        <v>0</v>
      </c>
      <c r="G342" s="66">
        <f t="shared" si="18"/>
        <v>0</v>
      </c>
      <c r="H342" s="23" t="e">
        <f t="shared" si="15"/>
        <v>#DIV/0!</v>
      </c>
      <c r="I342" s="23">
        <f>I343</f>
        <v>0</v>
      </c>
    </row>
    <row r="343" spans="1:9" ht="18.75" customHeight="1" hidden="1">
      <c r="A343" s="49" t="s">
        <v>358</v>
      </c>
      <c r="B343" s="62" t="s">
        <v>359</v>
      </c>
      <c r="C343" s="31">
        <v>0</v>
      </c>
      <c r="D343" s="31">
        <v>0</v>
      </c>
      <c r="E343" s="66">
        <f t="shared" si="17"/>
        <v>0</v>
      </c>
      <c r="F343" s="31">
        <v>0</v>
      </c>
      <c r="G343" s="66">
        <f t="shared" si="18"/>
        <v>0</v>
      </c>
      <c r="H343" s="31" t="e">
        <f t="shared" si="15"/>
        <v>#DIV/0!</v>
      </c>
      <c r="I343" s="31"/>
    </row>
    <row r="344" spans="1:11" s="28" customFormat="1" ht="30" customHeight="1" hidden="1">
      <c r="A344" s="56" t="s">
        <v>360</v>
      </c>
      <c r="B344" s="60" t="s">
        <v>361</v>
      </c>
      <c r="C344" s="23">
        <f>C345</f>
        <v>0</v>
      </c>
      <c r="D344" s="23">
        <f>D345</f>
        <v>0</v>
      </c>
      <c r="E344" s="66">
        <f t="shared" si="17"/>
        <v>0</v>
      </c>
      <c r="F344" s="23">
        <f>F345</f>
        <v>0</v>
      </c>
      <c r="G344" s="66">
        <f t="shared" si="18"/>
        <v>0</v>
      </c>
      <c r="H344" s="23" t="e">
        <f t="shared" si="15"/>
        <v>#DIV/0!</v>
      </c>
      <c r="I344" s="23">
        <f>I345</f>
        <v>0</v>
      </c>
      <c r="K344" s="72"/>
    </row>
    <row r="345" spans="1:9" ht="30" customHeight="1" hidden="1">
      <c r="A345" s="49" t="s">
        <v>362</v>
      </c>
      <c r="B345" s="62" t="s">
        <v>363</v>
      </c>
      <c r="C345" s="31">
        <v>0</v>
      </c>
      <c r="D345" s="31">
        <v>0</v>
      </c>
      <c r="E345" s="66">
        <f t="shared" si="17"/>
        <v>0</v>
      </c>
      <c r="F345" s="31">
        <v>0</v>
      </c>
      <c r="G345" s="66">
        <f t="shared" si="18"/>
        <v>0</v>
      </c>
      <c r="H345" s="31" t="e">
        <f t="shared" si="15"/>
        <v>#DIV/0!</v>
      </c>
      <c r="I345" s="31"/>
    </row>
    <row r="346" spans="1:9" ht="30" customHeight="1" hidden="1">
      <c r="A346" s="56" t="s">
        <v>587</v>
      </c>
      <c r="B346" s="60" t="s">
        <v>585</v>
      </c>
      <c r="C346" s="23">
        <f aca="true" t="shared" si="19" ref="C346:I346">C347</f>
        <v>0</v>
      </c>
      <c r="D346" s="23">
        <f t="shared" si="19"/>
        <v>0</v>
      </c>
      <c r="E346" s="66">
        <f t="shared" si="17"/>
        <v>0</v>
      </c>
      <c r="F346" s="23">
        <f t="shared" si="19"/>
        <v>0</v>
      </c>
      <c r="G346" s="66">
        <f t="shared" si="18"/>
        <v>0</v>
      </c>
      <c r="H346" s="23" t="e">
        <f t="shared" si="15"/>
        <v>#DIV/0!</v>
      </c>
      <c r="I346" s="23">
        <f t="shared" si="19"/>
        <v>0</v>
      </c>
    </row>
    <row r="347" spans="1:9" ht="30" customHeight="1" hidden="1">
      <c r="A347" s="49" t="s">
        <v>588</v>
      </c>
      <c r="B347" s="62" t="s">
        <v>586</v>
      </c>
      <c r="C347" s="31">
        <v>0</v>
      </c>
      <c r="D347" s="31">
        <v>0</v>
      </c>
      <c r="E347" s="66">
        <f t="shared" si="17"/>
        <v>0</v>
      </c>
      <c r="F347" s="31">
        <v>0</v>
      </c>
      <c r="G347" s="66">
        <f t="shared" si="18"/>
        <v>0</v>
      </c>
      <c r="H347" s="31" t="e">
        <f t="shared" si="15"/>
        <v>#DIV/0!</v>
      </c>
      <c r="I347" s="31"/>
    </row>
    <row r="348" spans="1:9" ht="30" customHeight="1">
      <c r="A348" s="50" t="s">
        <v>815</v>
      </c>
      <c r="B348" s="60" t="s">
        <v>811</v>
      </c>
      <c r="C348" s="23">
        <f>C349</f>
        <v>0</v>
      </c>
      <c r="D348" s="23">
        <f>D349</f>
        <v>2831.5</v>
      </c>
      <c r="E348" s="66">
        <f t="shared" si="17"/>
        <v>2831.5</v>
      </c>
      <c r="F348" s="23">
        <f>F349</f>
        <v>2831.5</v>
      </c>
      <c r="G348" s="66">
        <f t="shared" si="18"/>
        <v>0</v>
      </c>
      <c r="H348" s="31">
        <f>F348/D348*100</f>
        <v>100</v>
      </c>
      <c r="I348" s="31"/>
    </row>
    <row r="349" spans="1:9" ht="30.75" customHeight="1">
      <c r="A349" s="49" t="s">
        <v>816</v>
      </c>
      <c r="B349" s="62" t="s">
        <v>812</v>
      </c>
      <c r="C349" s="31">
        <v>0</v>
      </c>
      <c r="D349" s="31">
        <v>2831.5</v>
      </c>
      <c r="E349" s="66">
        <f t="shared" si="17"/>
        <v>2831.5</v>
      </c>
      <c r="F349" s="31">
        <v>2831.5</v>
      </c>
      <c r="G349" s="66">
        <f t="shared" si="18"/>
        <v>0</v>
      </c>
      <c r="H349" s="31">
        <f>F349/D349*100</f>
        <v>100</v>
      </c>
      <c r="I349" s="31"/>
    </row>
    <row r="350" spans="1:9" ht="30" customHeight="1" hidden="1">
      <c r="A350" s="56" t="s">
        <v>591</v>
      </c>
      <c r="B350" s="60" t="s">
        <v>589</v>
      </c>
      <c r="C350" s="23">
        <f aca="true" t="shared" si="20" ref="C350:I350">C351</f>
        <v>0</v>
      </c>
      <c r="D350" s="23">
        <f t="shared" si="20"/>
        <v>0</v>
      </c>
      <c r="E350" s="66">
        <f t="shared" si="17"/>
        <v>0</v>
      </c>
      <c r="F350" s="23">
        <f t="shared" si="20"/>
        <v>0</v>
      </c>
      <c r="G350" s="66">
        <f t="shared" si="18"/>
        <v>0</v>
      </c>
      <c r="H350" s="23" t="e">
        <f t="shared" si="15"/>
        <v>#DIV/0!</v>
      </c>
      <c r="I350" s="23">
        <f t="shared" si="20"/>
        <v>0</v>
      </c>
    </row>
    <row r="351" spans="1:9" ht="30" customHeight="1" hidden="1">
      <c r="A351" s="49" t="s">
        <v>592</v>
      </c>
      <c r="B351" s="62" t="s">
        <v>590</v>
      </c>
      <c r="C351" s="31">
        <v>0</v>
      </c>
      <c r="D351" s="31">
        <v>0</v>
      </c>
      <c r="E351" s="66">
        <f t="shared" si="17"/>
        <v>0</v>
      </c>
      <c r="F351" s="31">
        <v>0</v>
      </c>
      <c r="G351" s="66">
        <f t="shared" si="18"/>
        <v>0</v>
      </c>
      <c r="H351" s="31" t="e">
        <f t="shared" si="15"/>
        <v>#DIV/0!</v>
      </c>
      <c r="I351" s="31"/>
    </row>
    <row r="352" spans="1:9" ht="30" customHeight="1" hidden="1">
      <c r="A352" s="56" t="s">
        <v>565</v>
      </c>
      <c r="B352" s="60" t="s">
        <v>563</v>
      </c>
      <c r="C352" s="23">
        <v>0</v>
      </c>
      <c r="D352" s="23">
        <f>D353</f>
        <v>0</v>
      </c>
      <c r="E352" s="66">
        <f t="shared" si="17"/>
        <v>0</v>
      </c>
      <c r="F352" s="23">
        <f>F353</f>
        <v>0</v>
      </c>
      <c r="G352" s="66">
        <f t="shared" si="18"/>
        <v>0</v>
      </c>
      <c r="H352" s="23" t="e">
        <f t="shared" si="15"/>
        <v>#DIV/0!</v>
      </c>
      <c r="I352" s="23"/>
    </row>
    <row r="353" spans="1:9" ht="30" customHeight="1" hidden="1">
      <c r="A353" s="49" t="s">
        <v>566</v>
      </c>
      <c r="B353" s="62" t="s">
        <v>564</v>
      </c>
      <c r="C353" s="31">
        <v>0</v>
      </c>
      <c r="D353" s="31"/>
      <c r="E353" s="66">
        <f t="shared" si="17"/>
        <v>0</v>
      </c>
      <c r="F353" s="31"/>
      <c r="G353" s="66">
        <f t="shared" si="18"/>
        <v>0</v>
      </c>
      <c r="H353" s="31" t="e">
        <f t="shared" si="15"/>
        <v>#DIV/0!</v>
      </c>
      <c r="I353" s="31"/>
    </row>
    <row r="354" spans="1:9" ht="45" customHeight="1">
      <c r="A354" s="56" t="s">
        <v>453</v>
      </c>
      <c r="B354" s="60" t="s">
        <v>371</v>
      </c>
      <c r="C354" s="23">
        <f>C355</f>
        <v>0</v>
      </c>
      <c r="D354" s="23">
        <f>D355</f>
        <v>2851</v>
      </c>
      <c r="E354" s="66">
        <f t="shared" si="17"/>
        <v>2851</v>
      </c>
      <c r="F354" s="23">
        <f>F355</f>
        <v>2851</v>
      </c>
      <c r="G354" s="66">
        <f t="shared" si="18"/>
        <v>0</v>
      </c>
      <c r="H354" s="23">
        <f t="shared" si="15"/>
        <v>100</v>
      </c>
      <c r="I354" s="23"/>
    </row>
    <row r="355" spans="1:9" ht="44.25" customHeight="1">
      <c r="A355" s="49" t="s">
        <v>454</v>
      </c>
      <c r="B355" s="62" t="s">
        <v>372</v>
      </c>
      <c r="C355" s="31">
        <v>0</v>
      </c>
      <c r="D355" s="31">
        <v>2851</v>
      </c>
      <c r="E355" s="66">
        <f t="shared" si="17"/>
        <v>2851</v>
      </c>
      <c r="F355" s="31">
        <v>2851</v>
      </c>
      <c r="G355" s="66">
        <f t="shared" si="18"/>
        <v>0</v>
      </c>
      <c r="H355" s="31">
        <f t="shared" si="15"/>
        <v>100</v>
      </c>
      <c r="I355" s="31"/>
    </row>
    <row r="356" spans="1:9" ht="30" customHeight="1" hidden="1">
      <c r="A356" s="56" t="s">
        <v>569</v>
      </c>
      <c r="B356" s="60" t="s">
        <v>567</v>
      </c>
      <c r="C356" s="23">
        <f>C357</f>
        <v>0</v>
      </c>
      <c r="D356" s="23">
        <f>D357</f>
        <v>0</v>
      </c>
      <c r="E356" s="66">
        <f t="shared" si="17"/>
        <v>0</v>
      </c>
      <c r="F356" s="23">
        <f>F357</f>
        <v>0</v>
      </c>
      <c r="G356" s="66">
        <f t="shared" si="18"/>
        <v>0</v>
      </c>
      <c r="H356" s="23" t="e">
        <f t="shared" si="15"/>
        <v>#DIV/0!</v>
      </c>
      <c r="I356" s="23"/>
    </row>
    <row r="357" spans="1:9" ht="30" customHeight="1" hidden="1">
      <c r="A357" s="49" t="s">
        <v>570</v>
      </c>
      <c r="B357" s="62" t="s">
        <v>568</v>
      </c>
      <c r="C357" s="31">
        <v>0</v>
      </c>
      <c r="D357" s="31"/>
      <c r="E357" s="66">
        <f t="shared" si="17"/>
        <v>0</v>
      </c>
      <c r="F357" s="31"/>
      <c r="G357" s="66">
        <f t="shared" si="18"/>
        <v>0</v>
      </c>
      <c r="H357" s="31" t="e">
        <f t="shared" si="15"/>
        <v>#DIV/0!</v>
      </c>
      <c r="I357" s="31"/>
    </row>
    <row r="358" spans="1:9" ht="20.25" customHeight="1">
      <c r="A358" s="56" t="s">
        <v>455</v>
      </c>
      <c r="B358" s="60" t="s">
        <v>373</v>
      </c>
      <c r="C358" s="23">
        <f>C359</f>
        <v>0</v>
      </c>
      <c r="D358" s="23">
        <f aca="true" t="shared" si="21" ref="D358:I358">D359</f>
        <v>17241.9</v>
      </c>
      <c r="E358" s="66">
        <f t="shared" si="17"/>
        <v>17241.9</v>
      </c>
      <c r="F358" s="23">
        <f t="shared" si="21"/>
        <v>17069.7</v>
      </c>
      <c r="G358" s="66">
        <f t="shared" si="18"/>
        <v>-172.20000000000073</v>
      </c>
      <c r="H358" s="23">
        <f t="shared" si="15"/>
        <v>99.00127016164112</v>
      </c>
      <c r="I358" s="23">
        <f t="shared" si="21"/>
        <v>0</v>
      </c>
    </row>
    <row r="359" spans="1:9" ht="30" customHeight="1">
      <c r="A359" s="49" t="s">
        <v>456</v>
      </c>
      <c r="B359" s="62" t="s">
        <v>374</v>
      </c>
      <c r="C359" s="31">
        <f>32700-32700</f>
        <v>0</v>
      </c>
      <c r="D359" s="31">
        <v>17241.9</v>
      </c>
      <c r="E359" s="66">
        <f t="shared" si="17"/>
        <v>17241.9</v>
      </c>
      <c r="F359" s="31">
        <v>17069.7</v>
      </c>
      <c r="G359" s="66">
        <f t="shared" si="18"/>
        <v>-172.20000000000073</v>
      </c>
      <c r="H359" s="31">
        <f t="shared" si="15"/>
        <v>99.00127016164112</v>
      </c>
      <c r="I359" s="31"/>
    </row>
    <row r="360" spans="1:9" ht="15.75" customHeight="1">
      <c r="A360" s="56" t="s">
        <v>364</v>
      </c>
      <c r="B360" s="60" t="s">
        <v>365</v>
      </c>
      <c r="C360" s="31">
        <f>C361</f>
        <v>0</v>
      </c>
      <c r="D360" s="31">
        <f>D361</f>
        <v>1848</v>
      </c>
      <c r="E360" s="66">
        <f t="shared" si="17"/>
        <v>1848</v>
      </c>
      <c r="F360" s="31">
        <f>F361</f>
        <v>1848</v>
      </c>
      <c r="G360" s="66">
        <f t="shared" si="18"/>
        <v>0</v>
      </c>
      <c r="H360" s="31">
        <f t="shared" si="15"/>
        <v>100</v>
      </c>
      <c r="I360" s="31">
        <f>I361</f>
        <v>0</v>
      </c>
    </row>
    <row r="361" spans="1:9" ht="15.75" customHeight="1">
      <c r="A361" s="49" t="s">
        <v>366</v>
      </c>
      <c r="B361" s="62" t="s">
        <v>365</v>
      </c>
      <c r="C361" s="31">
        <v>0</v>
      </c>
      <c r="D361" s="31">
        <v>1848</v>
      </c>
      <c r="E361" s="66">
        <f t="shared" si="17"/>
        <v>1848</v>
      </c>
      <c r="F361" s="31">
        <v>1848</v>
      </c>
      <c r="G361" s="66">
        <f t="shared" si="18"/>
        <v>0</v>
      </c>
      <c r="H361" s="31">
        <f t="shared" si="15"/>
        <v>100</v>
      </c>
      <c r="I361" s="31"/>
    </row>
    <row r="362" spans="1:9" ht="15.75" customHeight="1" hidden="1">
      <c r="A362" s="56" t="s">
        <v>434</v>
      </c>
      <c r="B362" s="60" t="s">
        <v>432</v>
      </c>
      <c r="C362" s="23">
        <f>C363</f>
        <v>0</v>
      </c>
      <c r="D362" s="23">
        <f>D363</f>
        <v>0</v>
      </c>
      <c r="E362" s="66">
        <f t="shared" si="17"/>
        <v>0</v>
      </c>
      <c r="F362" s="23">
        <f>F363</f>
        <v>0</v>
      </c>
      <c r="G362" s="66">
        <f t="shared" si="18"/>
        <v>0</v>
      </c>
      <c r="H362" s="23" t="e">
        <f t="shared" si="15"/>
        <v>#DIV/0!</v>
      </c>
      <c r="I362" s="23"/>
    </row>
    <row r="363" spans="1:9" ht="15.75" customHeight="1" hidden="1">
      <c r="A363" s="49" t="s">
        <v>435</v>
      </c>
      <c r="B363" s="62" t="s">
        <v>433</v>
      </c>
      <c r="C363" s="31">
        <v>0</v>
      </c>
      <c r="D363" s="31"/>
      <c r="E363" s="66">
        <f t="shared" si="17"/>
        <v>0</v>
      </c>
      <c r="F363" s="31"/>
      <c r="G363" s="66">
        <f t="shared" si="18"/>
        <v>0</v>
      </c>
      <c r="H363" s="31" t="e">
        <f t="shared" si="15"/>
        <v>#DIV/0!</v>
      </c>
      <c r="I363" s="31"/>
    </row>
    <row r="364" spans="1:9" ht="15.75" customHeight="1" hidden="1">
      <c r="A364" s="49" t="s">
        <v>367</v>
      </c>
      <c r="B364" s="62" t="s">
        <v>368</v>
      </c>
      <c r="C364" s="23">
        <f>C365</f>
        <v>0</v>
      </c>
      <c r="D364" s="23">
        <f>D365</f>
        <v>0</v>
      </c>
      <c r="E364" s="66">
        <f t="shared" si="17"/>
        <v>0</v>
      </c>
      <c r="F364" s="23">
        <f>F365</f>
        <v>0</v>
      </c>
      <c r="G364" s="66">
        <f t="shared" si="18"/>
        <v>0</v>
      </c>
      <c r="H364" s="23" t="e">
        <f t="shared" si="15"/>
        <v>#DIV/0!</v>
      </c>
      <c r="I364" s="23"/>
    </row>
    <row r="365" spans="1:9" ht="15.75" customHeight="1" hidden="1">
      <c r="A365" s="49" t="s">
        <v>369</v>
      </c>
      <c r="B365" s="62" t="s">
        <v>370</v>
      </c>
      <c r="C365" s="31">
        <v>0</v>
      </c>
      <c r="D365" s="31"/>
      <c r="E365" s="66">
        <f t="shared" si="17"/>
        <v>0</v>
      </c>
      <c r="F365" s="31"/>
      <c r="G365" s="66">
        <f t="shared" si="18"/>
        <v>0</v>
      </c>
      <c r="H365" s="31" t="e">
        <f t="shared" si="15"/>
        <v>#DIV/0!</v>
      </c>
      <c r="I365" s="31"/>
    </row>
    <row r="366" spans="1:9" ht="15.75" customHeight="1" hidden="1">
      <c r="A366" s="49" t="s">
        <v>413</v>
      </c>
      <c r="B366" s="22" t="s">
        <v>412</v>
      </c>
      <c r="C366" s="23">
        <f>C367</f>
        <v>0</v>
      </c>
      <c r="D366" s="23">
        <f>D367</f>
        <v>0</v>
      </c>
      <c r="E366" s="66">
        <f t="shared" si="17"/>
        <v>0</v>
      </c>
      <c r="F366" s="23">
        <f>F367</f>
        <v>0</v>
      </c>
      <c r="G366" s="66">
        <f t="shared" si="18"/>
        <v>0</v>
      </c>
      <c r="H366" s="23" t="e">
        <f t="shared" si="15"/>
        <v>#DIV/0!</v>
      </c>
      <c r="I366" s="31"/>
    </row>
    <row r="367" spans="1:9" ht="15.75" customHeight="1" hidden="1">
      <c r="A367" s="49" t="s">
        <v>414</v>
      </c>
      <c r="B367" s="30" t="s">
        <v>411</v>
      </c>
      <c r="C367" s="31">
        <v>0</v>
      </c>
      <c r="D367" s="31"/>
      <c r="E367" s="66">
        <f t="shared" si="17"/>
        <v>0</v>
      </c>
      <c r="F367" s="31"/>
      <c r="G367" s="66">
        <f t="shared" si="18"/>
        <v>0</v>
      </c>
      <c r="H367" s="31" t="e">
        <f aca="true" t="shared" si="22" ref="H367:H434">F367/D367*100</f>
        <v>#DIV/0!</v>
      </c>
      <c r="I367" s="31"/>
    </row>
    <row r="368" spans="1:9" ht="15.75" customHeight="1" hidden="1">
      <c r="A368" s="50" t="s">
        <v>595</v>
      </c>
      <c r="B368" s="22" t="s">
        <v>593</v>
      </c>
      <c r="C368" s="23">
        <f aca="true" t="shared" si="23" ref="C368:I368">C369</f>
        <v>0</v>
      </c>
      <c r="D368" s="23">
        <f t="shared" si="23"/>
        <v>0</v>
      </c>
      <c r="E368" s="66">
        <f t="shared" si="17"/>
        <v>0</v>
      </c>
      <c r="F368" s="23">
        <f t="shared" si="23"/>
        <v>0</v>
      </c>
      <c r="G368" s="66">
        <f t="shared" si="18"/>
        <v>0</v>
      </c>
      <c r="H368" s="23" t="e">
        <f t="shared" si="22"/>
        <v>#DIV/0!</v>
      </c>
      <c r="I368" s="23">
        <f t="shared" si="23"/>
        <v>0</v>
      </c>
    </row>
    <row r="369" spans="1:9" ht="15.75" customHeight="1" hidden="1">
      <c r="A369" s="61" t="s">
        <v>596</v>
      </c>
      <c r="B369" s="30" t="s">
        <v>594</v>
      </c>
      <c r="C369" s="31">
        <v>0</v>
      </c>
      <c r="D369" s="31"/>
      <c r="E369" s="66">
        <f t="shared" si="17"/>
        <v>0</v>
      </c>
      <c r="F369" s="31"/>
      <c r="G369" s="66">
        <f t="shared" si="18"/>
        <v>0</v>
      </c>
      <c r="H369" s="31" t="e">
        <f t="shared" si="22"/>
        <v>#DIV/0!</v>
      </c>
      <c r="I369" s="31"/>
    </row>
    <row r="370" spans="1:9" ht="15.75" customHeight="1" hidden="1">
      <c r="A370" s="50" t="s">
        <v>438</v>
      </c>
      <c r="B370" s="22" t="s">
        <v>436</v>
      </c>
      <c r="C370" s="23">
        <f>C371</f>
        <v>0</v>
      </c>
      <c r="D370" s="23">
        <f>D371</f>
        <v>0</v>
      </c>
      <c r="E370" s="66">
        <f t="shared" si="17"/>
        <v>0</v>
      </c>
      <c r="F370" s="23">
        <f>F371</f>
        <v>0</v>
      </c>
      <c r="G370" s="66">
        <f t="shared" si="18"/>
        <v>0</v>
      </c>
      <c r="H370" s="23" t="e">
        <f t="shared" si="22"/>
        <v>#DIV/0!</v>
      </c>
      <c r="I370" s="23"/>
    </row>
    <row r="371" spans="1:9" ht="15.75" customHeight="1" hidden="1">
      <c r="A371" s="61" t="s">
        <v>439</v>
      </c>
      <c r="B371" s="30" t="s">
        <v>437</v>
      </c>
      <c r="C371" s="31">
        <v>0</v>
      </c>
      <c r="D371" s="31">
        <v>0</v>
      </c>
      <c r="E371" s="66">
        <f t="shared" si="17"/>
        <v>0</v>
      </c>
      <c r="F371" s="31">
        <v>0</v>
      </c>
      <c r="G371" s="66">
        <f t="shared" si="18"/>
        <v>0</v>
      </c>
      <c r="H371" s="31" t="e">
        <f t="shared" si="22"/>
        <v>#DIV/0!</v>
      </c>
      <c r="I371" s="31"/>
    </row>
    <row r="372" spans="1:9" s="28" customFormat="1" ht="15.75" customHeight="1">
      <c r="A372" s="56" t="s">
        <v>457</v>
      </c>
      <c r="B372" s="40" t="s">
        <v>375</v>
      </c>
      <c r="C372" s="23">
        <f>C373</f>
        <v>55375.9</v>
      </c>
      <c r="D372" s="23">
        <f>D373</f>
        <v>91353.2</v>
      </c>
      <c r="E372" s="66">
        <f t="shared" si="17"/>
        <v>35977.299999999996</v>
      </c>
      <c r="F372" s="23">
        <f>F373</f>
        <v>36467.9</v>
      </c>
      <c r="G372" s="66">
        <f t="shared" si="18"/>
        <v>-54885.299999999996</v>
      </c>
      <c r="H372" s="23">
        <f t="shared" si="22"/>
        <v>39.91967440658893</v>
      </c>
      <c r="I372" s="23">
        <f>I373</f>
        <v>0</v>
      </c>
    </row>
    <row r="373" spans="1:9" ht="15.75" customHeight="1">
      <c r="A373" s="49" t="s">
        <v>458</v>
      </c>
      <c r="B373" s="25" t="s">
        <v>376</v>
      </c>
      <c r="C373" s="31">
        <v>55375.9</v>
      </c>
      <c r="D373" s="31">
        <v>91353.2</v>
      </c>
      <c r="E373" s="66">
        <f t="shared" si="17"/>
        <v>35977.299999999996</v>
      </c>
      <c r="F373" s="31">
        <v>36467.9</v>
      </c>
      <c r="G373" s="66">
        <f t="shared" si="18"/>
        <v>-54885.299999999996</v>
      </c>
      <c r="H373" s="31">
        <f t="shared" si="22"/>
        <v>39.91967440658893</v>
      </c>
      <c r="I373" s="31"/>
    </row>
    <row r="374" spans="1:9" s="35" customFormat="1" ht="19.5" customHeight="1">
      <c r="A374" s="18" t="s">
        <v>459</v>
      </c>
      <c r="B374" s="43" t="s">
        <v>377</v>
      </c>
      <c r="C374" s="16">
        <f>C375+C377+C379+C383+C385+C387+C389+C381</f>
        <v>847857.2000000001</v>
      </c>
      <c r="D374" s="16">
        <f>D375+D377+D379+D383+D385+D387+D389+D381</f>
        <v>843059.9000000001</v>
      </c>
      <c r="E374" s="66">
        <f t="shared" si="17"/>
        <v>-4797.29999999993</v>
      </c>
      <c r="F374" s="16">
        <f>F375+F377+F379+F383+F385+F387+F389+F381</f>
        <v>841285.7000000001</v>
      </c>
      <c r="G374" s="66">
        <f t="shared" si="18"/>
        <v>-1774.2000000000698</v>
      </c>
      <c r="H374" s="16">
        <f t="shared" si="22"/>
        <v>99.78955232006645</v>
      </c>
      <c r="I374" s="16">
        <f>I375+I377+I379+I383+I385+I387+I389</f>
        <v>0</v>
      </c>
    </row>
    <row r="375" spans="1:9" s="28" customFormat="1" ht="30" customHeight="1">
      <c r="A375" s="56" t="s">
        <v>460</v>
      </c>
      <c r="B375" s="40" t="s">
        <v>378</v>
      </c>
      <c r="C375" s="23">
        <f>C376</f>
        <v>811771.1</v>
      </c>
      <c r="D375" s="23">
        <f>D376</f>
        <v>818371.6</v>
      </c>
      <c r="E375" s="66">
        <f t="shared" si="17"/>
        <v>6600.5</v>
      </c>
      <c r="F375" s="23">
        <f>F376</f>
        <v>817066.7</v>
      </c>
      <c r="G375" s="66">
        <f t="shared" si="18"/>
        <v>-1304.9000000000233</v>
      </c>
      <c r="H375" s="23">
        <f t="shared" si="22"/>
        <v>99.84054920771933</v>
      </c>
      <c r="I375" s="23">
        <f>I376</f>
        <v>0</v>
      </c>
    </row>
    <row r="376" spans="1:9" ht="34.5" customHeight="1">
      <c r="A376" s="49" t="s">
        <v>461</v>
      </c>
      <c r="B376" s="55" t="s">
        <v>379</v>
      </c>
      <c r="C376" s="31">
        <v>811771.1</v>
      </c>
      <c r="D376" s="31">
        <v>818371.6</v>
      </c>
      <c r="E376" s="66">
        <f t="shared" si="17"/>
        <v>6600.5</v>
      </c>
      <c r="F376" s="31">
        <v>817066.7</v>
      </c>
      <c r="G376" s="66">
        <f t="shared" si="18"/>
        <v>-1304.9000000000233</v>
      </c>
      <c r="H376" s="31">
        <f t="shared" si="22"/>
        <v>99.84054920771933</v>
      </c>
      <c r="I376" s="31"/>
    </row>
    <row r="377" spans="1:9" ht="43.5" customHeight="1">
      <c r="A377" s="56" t="s">
        <v>462</v>
      </c>
      <c r="B377" s="40" t="s">
        <v>380</v>
      </c>
      <c r="C377" s="23">
        <f>C378</f>
        <v>30910.5</v>
      </c>
      <c r="D377" s="23">
        <f>D378</f>
        <v>15710.8</v>
      </c>
      <c r="E377" s="66">
        <f t="shared" si="17"/>
        <v>-15199.7</v>
      </c>
      <c r="F377" s="23">
        <f>F378</f>
        <v>15710.8</v>
      </c>
      <c r="G377" s="66">
        <f t="shared" si="18"/>
        <v>0</v>
      </c>
      <c r="H377" s="23">
        <f t="shared" si="22"/>
        <v>100</v>
      </c>
      <c r="I377" s="23"/>
    </row>
    <row r="378" spans="1:9" ht="44.25" customHeight="1">
      <c r="A378" s="61" t="s">
        <v>463</v>
      </c>
      <c r="B378" s="25" t="s">
        <v>381</v>
      </c>
      <c r="C378" s="31">
        <v>30910.5</v>
      </c>
      <c r="D378" s="31">
        <v>15710.8</v>
      </c>
      <c r="E378" s="66">
        <f t="shared" si="17"/>
        <v>-15199.7</v>
      </c>
      <c r="F378" s="31">
        <v>15710.8</v>
      </c>
      <c r="G378" s="66">
        <f t="shared" si="18"/>
        <v>0</v>
      </c>
      <c r="H378" s="31">
        <f t="shared" si="22"/>
        <v>100</v>
      </c>
      <c r="I378" s="31"/>
    </row>
    <row r="379" spans="1:9" ht="45.75" customHeight="1">
      <c r="A379" s="56" t="s">
        <v>464</v>
      </c>
      <c r="B379" s="40" t="s">
        <v>382</v>
      </c>
      <c r="C379" s="23">
        <f>C380</f>
        <v>669.3</v>
      </c>
      <c r="D379" s="23">
        <f>D380</f>
        <v>669.3</v>
      </c>
      <c r="E379" s="66">
        <f t="shared" si="17"/>
        <v>0</v>
      </c>
      <c r="F379" s="23">
        <f>F380</f>
        <v>450</v>
      </c>
      <c r="G379" s="66">
        <f t="shared" si="18"/>
        <v>-219.29999999999995</v>
      </c>
      <c r="H379" s="23">
        <f t="shared" si="22"/>
        <v>67.23442402510086</v>
      </c>
      <c r="I379" s="23">
        <f>I380</f>
        <v>0</v>
      </c>
    </row>
    <row r="380" spans="1:9" ht="42" customHeight="1">
      <c r="A380" s="61" t="s">
        <v>465</v>
      </c>
      <c r="B380" s="25" t="s">
        <v>383</v>
      </c>
      <c r="C380" s="31">
        <v>669.3</v>
      </c>
      <c r="D380" s="31">
        <v>669.3</v>
      </c>
      <c r="E380" s="66">
        <f t="shared" si="17"/>
        <v>0</v>
      </c>
      <c r="F380" s="31">
        <v>450</v>
      </c>
      <c r="G380" s="66">
        <f t="shared" si="18"/>
        <v>-219.29999999999995</v>
      </c>
      <c r="H380" s="31">
        <f t="shared" si="22"/>
        <v>67.23442402510086</v>
      </c>
      <c r="I380" s="31">
        <v>0</v>
      </c>
    </row>
    <row r="381" spans="1:9" ht="69" customHeight="1">
      <c r="A381" s="50" t="s">
        <v>450</v>
      </c>
      <c r="B381" s="22" t="s">
        <v>448</v>
      </c>
      <c r="C381" s="23">
        <v>0</v>
      </c>
      <c r="D381" s="23">
        <f>D382</f>
        <v>2435.8</v>
      </c>
      <c r="E381" s="66">
        <f t="shared" si="17"/>
        <v>2435.8</v>
      </c>
      <c r="F381" s="23">
        <f>F382</f>
        <v>2435.8</v>
      </c>
      <c r="G381" s="66">
        <f t="shared" si="18"/>
        <v>0</v>
      </c>
      <c r="H381" s="23">
        <f t="shared" si="22"/>
        <v>100</v>
      </c>
      <c r="I381" s="23"/>
    </row>
    <row r="382" spans="1:9" ht="42" customHeight="1">
      <c r="A382" s="61" t="s">
        <v>451</v>
      </c>
      <c r="B382" s="25" t="s">
        <v>449</v>
      </c>
      <c r="C382" s="31">
        <v>0</v>
      </c>
      <c r="D382" s="31">
        <v>2435.8</v>
      </c>
      <c r="E382" s="66">
        <f t="shared" si="17"/>
        <v>2435.8</v>
      </c>
      <c r="F382" s="31">
        <v>2435.8</v>
      </c>
      <c r="G382" s="66">
        <f t="shared" si="18"/>
        <v>0</v>
      </c>
      <c r="H382" s="31">
        <f t="shared" si="22"/>
        <v>100</v>
      </c>
      <c r="I382" s="31"/>
    </row>
    <row r="383" spans="1:9" s="28" customFormat="1" ht="44.25" customHeight="1" hidden="1">
      <c r="A383" s="56" t="s">
        <v>466</v>
      </c>
      <c r="B383" s="22" t="s">
        <v>410</v>
      </c>
      <c r="C383" s="23">
        <f>C384</f>
        <v>0</v>
      </c>
      <c r="D383" s="23">
        <f>D384</f>
        <v>0</v>
      </c>
      <c r="E383" s="66">
        <f t="shared" si="17"/>
        <v>0</v>
      </c>
      <c r="F383" s="23">
        <f>F384</f>
        <v>0</v>
      </c>
      <c r="G383" s="66">
        <f t="shared" si="18"/>
        <v>0</v>
      </c>
      <c r="H383" s="23" t="e">
        <f t="shared" si="22"/>
        <v>#DIV/0!</v>
      </c>
      <c r="I383" s="23">
        <f>I384</f>
        <v>0</v>
      </c>
    </row>
    <row r="384" spans="1:9" ht="42.75" customHeight="1" hidden="1">
      <c r="A384" s="49" t="s">
        <v>467</v>
      </c>
      <c r="B384" s="25" t="s">
        <v>409</v>
      </c>
      <c r="C384" s="31">
        <v>0</v>
      </c>
      <c r="D384" s="31"/>
      <c r="E384" s="66">
        <f t="shared" si="17"/>
        <v>0</v>
      </c>
      <c r="F384" s="31"/>
      <c r="G384" s="66">
        <f t="shared" si="18"/>
        <v>0</v>
      </c>
      <c r="H384" s="31" t="e">
        <f t="shared" si="22"/>
        <v>#DIV/0!</v>
      </c>
      <c r="I384" s="31">
        <v>0</v>
      </c>
    </row>
    <row r="385" spans="1:9" ht="42" customHeight="1">
      <c r="A385" s="56" t="s">
        <v>468</v>
      </c>
      <c r="B385" s="22" t="s">
        <v>384</v>
      </c>
      <c r="C385" s="23">
        <f>C386</f>
        <v>0</v>
      </c>
      <c r="D385" s="23">
        <f>D386</f>
        <v>1251</v>
      </c>
      <c r="E385" s="66">
        <f t="shared" si="17"/>
        <v>1251</v>
      </c>
      <c r="F385" s="23">
        <f>F386</f>
        <v>1251</v>
      </c>
      <c r="G385" s="66">
        <f t="shared" si="18"/>
        <v>0</v>
      </c>
      <c r="H385" s="23">
        <f t="shared" si="22"/>
        <v>100</v>
      </c>
      <c r="I385" s="31"/>
    </row>
    <row r="386" spans="1:9" ht="42.75" customHeight="1">
      <c r="A386" s="61" t="s">
        <v>469</v>
      </c>
      <c r="B386" s="25" t="s">
        <v>385</v>
      </c>
      <c r="C386" s="31">
        <v>0</v>
      </c>
      <c r="D386" s="31">
        <v>1251</v>
      </c>
      <c r="E386" s="66">
        <f t="shared" si="17"/>
        <v>1251</v>
      </c>
      <c r="F386" s="31">
        <v>1251</v>
      </c>
      <c r="G386" s="66">
        <f t="shared" si="18"/>
        <v>0</v>
      </c>
      <c r="H386" s="31">
        <f t="shared" si="22"/>
        <v>100</v>
      </c>
      <c r="I386" s="31"/>
    </row>
    <row r="387" spans="1:9" ht="18.75" customHeight="1">
      <c r="A387" s="50" t="s">
        <v>470</v>
      </c>
      <c r="B387" s="22" t="s">
        <v>386</v>
      </c>
      <c r="C387" s="23">
        <f>C388</f>
        <v>4333.9</v>
      </c>
      <c r="D387" s="23">
        <f>D388</f>
        <v>4333.9</v>
      </c>
      <c r="E387" s="66">
        <f t="shared" si="17"/>
        <v>0</v>
      </c>
      <c r="F387" s="23">
        <f>F388</f>
        <v>4083.9</v>
      </c>
      <c r="G387" s="66">
        <f t="shared" si="18"/>
        <v>-249.99999999999955</v>
      </c>
      <c r="H387" s="23">
        <f t="shared" si="22"/>
        <v>94.2315235699947</v>
      </c>
      <c r="I387" s="23"/>
    </row>
    <row r="388" spans="1:9" ht="27.75" customHeight="1">
      <c r="A388" s="49" t="s">
        <v>471</v>
      </c>
      <c r="B388" s="25" t="s">
        <v>387</v>
      </c>
      <c r="C388" s="31">
        <v>4333.9</v>
      </c>
      <c r="D388" s="31">
        <v>4333.9</v>
      </c>
      <c r="E388" s="66">
        <f t="shared" si="17"/>
        <v>0</v>
      </c>
      <c r="F388" s="31">
        <v>4083.9</v>
      </c>
      <c r="G388" s="66">
        <f t="shared" si="18"/>
        <v>-249.99999999999955</v>
      </c>
      <c r="H388" s="31">
        <f t="shared" si="22"/>
        <v>94.2315235699947</v>
      </c>
      <c r="I388" s="31"/>
    </row>
    <row r="389" spans="1:9" s="28" customFormat="1" ht="17.25" customHeight="1">
      <c r="A389" s="50" t="s">
        <v>472</v>
      </c>
      <c r="B389" s="40" t="s">
        <v>388</v>
      </c>
      <c r="C389" s="23">
        <f>C390</f>
        <v>172.4</v>
      </c>
      <c r="D389" s="23">
        <f>D390</f>
        <v>287.5</v>
      </c>
      <c r="E389" s="66">
        <f t="shared" si="17"/>
        <v>115.1</v>
      </c>
      <c r="F389" s="23">
        <f>F390</f>
        <v>287.5</v>
      </c>
      <c r="G389" s="66">
        <f t="shared" si="18"/>
        <v>0</v>
      </c>
      <c r="H389" s="23">
        <f t="shared" si="22"/>
        <v>100</v>
      </c>
      <c r="I389" s="23">
        <f>I390</f>
        <v>0</v>
      </c>
    </row>
    <row r="390" spans="1:9" ht="17.25" customHeight="1">
      <c r="A390" s="61" t="s">
        <v>473</v>
      </c>
      <c r="B390" s="62" t="s">
        <v>389</v>
      </c>
      <c r="C390" s="31">
        <v>172.4</v>
      </c>
      <c r="D390" s="31">
        <v>287.5</v>
      </c>
      <c r="E390" s="66">
        <f t="shared" si="17"/>
        <v>115.1</v>
      </c>
      <c r="F390" s="31">
        <v>287.5</v>
      </c>
      <c r="G390" s="66">
        <f t="shared" si="18"/>
        <v>0</v>
      </c>
      <c r="H390" s="31">
        <f t="shared" si="22"/>
        <v>100</v>
      </c>
      <c r="I390" s="31"/>
    </row>
    <row r="391" spans="1:9" s="35" customFormat="1" ht="16.5" customHeight="1">
      <c r="A391" s="58" t="s">
        <v>474</v>
      </c>
      <c r="B391" s="59" t="s">
        <v>390</v>
      </c>
      <c r="C391" s="44">
        <f>C396+C400+C392</f>
        <v>291909.6</v>
      </c>
      <c r="D391" s="44">
        <f>D396+D400+D392+D394+D398</f>
        <v>490382.9</v>
      </c>
      <c r="E391" s="66">
        <f t="shared" si="17"/>
        <v>198473.30000000005</v>
      </c>
      <c r="F391" s="44">
        <f>F396+F400+F392+F394+F398</f>
        <v>486563.8</v>
      </c>
      <c r="G391" s="66">
        <f t="shared" si="18"/>
        <v>-3819.100000000035</v>
      </c>
      <c r="H391" s="44">
        <f t="shared" si="22"/>
        <v>99.2212004129834</v>
      </c>
      <c r="I391" s="44" t="e">
        <f>I392+I400+I396+#REF!+#REF!</f>
        <v>#REF!</v>
      </c>
    </row>
    <row r="392" spans="1:9" ht="45" customHeight="1">
      <c r="A392" s="50" t="s">
        <v>699</v>
      </c>
      <c r="B392" s="60" t="s">
        <v>696</v>
      </c>
      <c r="C392" s="23">
        <f>C393</f>
        <v>54829.5</v>
      </c>
      <c r="D392" s="23">
        <f>D393</f>
        <v>54829.5</v>
      </c>
      <c r="E392" s="66">
        <f t="shared" si="17"/>
        <v>0</v>
      </c>
      <c r="F392" s="23">
        <f>F393</f>
        <v>54829.5</v>
      </c>
      <c r="G392" s="66">
        <f t="shared" si="18"/>
        <v>0</v>
      </c>
      <c r="H392" s="23">
        <f t="shared" si="22"/>
        <v>100</v>
      </c>
      <c r="I392" s="31">
        <f>I393</f>
        <v>0</v>
      </c>
    </row>
    <row r="393" spans="1:9" ht="43.5" customHeight="1">
      <c r="A393" s="61" t="s">
        <v>698</v>
      </c>
      <c r="B393" s="62" t="s">
        <v>697</v>
      </c>
      <c r="C393" s="31">
        <v>54829.5</v>
      </c>
      <c r="D393" s="31">
        <v>54829.5</v>
      </c>
      <c r="E393" s="66">
        <f t="shared" si="17"/>
        <v>0</v>
      </c>
      <c r="F393" s="31">
        <v>54829.5</v>
      </c>
      <c r="G393" s="66">
        <f t="shared" si="18"/>
        <v>0</v>
      </c>
      <c r="H393" s="31">
        <f t="shared" si="22"/>
        <v>100</v>
      </c>
      <c r="I393" s="31"/>
    </row>
    <row r="394" spans="1:9" ht="42.75" customHeight="1">
      <c r="A394" s="50" t="s">
        <v>780</v>
      </c>
      <c r="B394" s="60" t="s">
        <v>728</v>
      </c>
      <c r="C394" s="23">
        <f>C395</f>
        <v>0</v>
      </c>
      <c r="D394" s="23">
        <f>D395</f>
        <v>50000</v>
      </c>
      <c r="E394" s="66">
        <f t="shared" si="17"/>
        <v>50000</v>
      </c>
      <c r="F394" s="23">
        <f>F395</f>
        <v>50000</v>
      </c>
      <c r="G394" s="66">
        <f t="shared" si="18"/>
        <v>0</v>
      </c>
      <c r="H394" s="31">
        <f t="shared" si="22"/>
        <v>100</v>
      </c>
      <c r="I394" s="31"/>
    </row>
    <row r="395" spans="1:9" ht="42" customHeight="1">
      <c r="A395" s="61" t="s">
        <v>781</v>
      </c>
      <c r="B395" s="62" t="s">
        <v>729</v>
      </c>
      <c r="C395" s="31">
        <v>0</v>
      </c>
      <c r="D395" s="31">
        <v>50000</v>
      </c>
      <c r="E395" s="66">
        <f t="shared" si="17"/>
        <v>50000</v>
      </c>
      <c r="F395" s="31">
        <v>50000</v>
      </c>
      <c r="G395" s="66">
        <f t="shared" si="18"/>
        <v>0</v>
      </c>
      <c r="H395" s="31">
        <f t="shared" si="22"/>
        <v>100</v>
      </c>
      <c r="I395" s="31"/>
    </row>
    <row r="396" spans="1:9" ht="30" customHeight="1">
      <c r="A396" s="50" t="s">
        <v>661</v>
      </c>
      <c r="B396" s="60" t="s">
        <v>662</v>
      </c>
      <c r="C396" s="31">
        <f>C397</f>
        <v>0</v>
      </c>
      <c r="D396" s="31">
        <f>D397</f>
        <v>5000</v>
      </c>
      <c r="E396" s="66">
        <f t="shared" si="17"/>
        <v>5000</v>
      </c>
      <c r="F396" s="31">
        <f>F397</f>
        <v>5000</v>
      </c>
      <c r="G396" s="66">
        <f t="shared" si="18"/>
        <v>0</v>
      </c>
      <c r="H396" s="31">
        <f t="shared" si="22"/>
        <v>100</v>
      </c>
      <c r="I396" s="31">
        <f>I397</f>
        <v>0</v>
      </c>
    </row>
    <row r="397" spans="1:9" ht="30" customHeight="1">
      <c r="A397" s="61" t="s">
        <v>663</v>
      </c>
      <c r="B397" s="62" t="s">
        <v>660</v>
      </c>
      <c r="C397" s="31">
        <v>0</v>
      </c>
      <c r="D397" s="31">
        <v>5000</v>
      </c>
      <c r="E397" s="66">
        <f t="shared" si="17"/>
        <v>5000</v>
      </c>
      <c r="F397" s="31">
        <v>5000</v>
      </c>
      <c r="G397" s="66">
        <f t="shared" si="18"/>
        <v>0</v>
      </c>
      <c r="H397" s="31">
        <f t="shared" si="22"/>
        <v>100</v>
      </c>
      <c r="I397" s="31">
        <v>0</v>
      </c>
    </row>
    <row r="398" spans="1:9" ht="28.5" customHeight="1">
      <c r="A398" s="50" t="s">
        <v>819</v>
      </c>
      <c r="B398" s="60" t="s">
        <v>817</v>
      </c>
      <c r="C398" s="23">
        <v>0</v>
      </c>
      <c r="D398" s="23">
        <f>D399</f>
        <v>132718</v>
      </c>
      <c r="E398" s="66">
        <f aca="true" t="shared" si="24" ref="E398:E434">D398-C398</f>
        <v>132718</v>
      </c>
      <c r="F398" s="23">
        <f>F399</f>
        <v>132517.2</v>
      </c>
      <c r="G398" s="66">
        <f aca="true" t="shared" si="25" ref="G398:G434">F398-D398</f>
        <v>-200.79999999998836</v>
      </c>
      <c r="H398" s="31">
        <f t="shared" si="22"/>
        <v>99.84870175861602</v>
      </c>
      <c r="I398" s="31"/>
    </row>
    <row r="399" spans="1:9" ht="31.5" customHeight="1">
      <c r="A399" s="61" t="s">
        <v>820</v>
      </c>
      <c r="B399" s="62" t="s">
        <v>818</v>
      </c>
      <c r="C399" s="31">
        <v>0</v>
      </c>
      <c r="D399" s="31">
        <v>132718</v>
      </c>
      <c r="E399" s="66">
        <f t="shared" si="24"/>
        <v>132718</v>
      </c>
      <c r="F399" s="31">
        <v>132517.2</v>
      </c>
      <c r="G399" s="66">
        <f t="shared" si="25"/>
        <v>-200.79999999998836</v>
      </c>
      <c r="H399" s="31">
        <f t="shared" si="22"/>
        <v>99.84870175861602</v>
      </c>
      <c r="I399" s="31"/>
    </row>
    <row r="400" spans="1:9" s="28" customFormat="1" ht="19.5" customHeight="1">
      <c r="A400" s="50" t="s">
        <v>475</v>
      </c>
      <c r="B400" s="60" t="s">
        <v>391</v>
      </c>
      <c r="C400" s="23">
        <f>C401</f>
        <v>237080.1</v>
      </c>
      <c r="D400" s="23">
        <f>D401</f>
        <v>247835.4</v>
      </c>
      <c r="E400" s="66">
        <f t="shared" si="24"/>
        <v>10755.299999999988</v>
      </c>
      <c r="F400" s="23">
        <f>F401</f>
        <v>244217.1</v>
      </c>
      <c r="G400" s="66">
        <f t="shared" si="25"/>
        <v>-3618.2999999999884</v>
      </c>
      <c r="H400" s="23">
        <f t="shared" si="22"/>
        <v>98.5400390743211</v>
      </c>
      <c r="I400" s="23">
        <f>I401</f>
        <v>0</v>
      </c>
    </row>
    <row r="401" spans="1:9" ht="19.5" customHeight="1">
      <c r="A401" s="61" t="s">
        <v>476</v>
      </c>
      <c r="B401" s="62" t="s">
        <v>392</v>
      </c>
      <c r="C401" s="31">
        <v>237080.1</v>
      </c>
      <c r="D401" s="31">
        <v>247835.4</v>
      </c>
      <c r="E401" s="66">
        <f t="shared" si="24"/>
        <v>10755.299999999988</v>
      </c>
      <c r="F401" s="31">
        <v>244217.1</v>
      </c>
      <c r="G401" s="66">
        <f t="shared" si="25"/>
        <v>-3618.2999999999884</v>
      </c>
      <c r="H401" s="31">
        <f t="shared" si="22"/>
        <v>98.5400390743211</v>
      </c>
      <c r="I401" s="31">
        <v>0</v>
      </c>
    </row>
    <row r="402" spans="1:9" ht="25.5">
      <c r="A402" s="58" t="s">
        <v>735</v>
      </c>
      <c r="B402" s="59" t="s">
        <v>730</v>
      </c>
      <c r="C402" s="44">
        <f>C403</f>
        <v>0</v>
      </c>
      <c r="D402" s="44">
        <f>D403</f>
        <v>18082.4</v>
      </c>
      <c r="E402" s="66">
        <f t="shared" si="24"/>
        <v>18082.4</v>
      </c>
      <c r="F402" s="44">
        <f>F403</f>
        <v>17002.7</v>
      </c>
      <c r="G402" s="66">
        <f t="shared" si="25"/>
        <v>-1079.7000000000007</v>
      </c>
      <c r="H402" s="44">
        <f t="shared" si="22"/>
        <v>94.02900057514488</v>
      </c>
      <c r="I402" s="31"/>
    </row>
    <row r="403" spans="1:9" ht="29.25" customHeight="1">
      <c r="A403" s="50" t="s">
        <v>734</v>
      </c>
      <c r="B403" s="60" t="s">
        <v>731</v>
      </c>
      <c r="C403" s="23">
        <f>C404</f>
        <v>0</v>
      </c>
      <c r="D403" s="23">
        <f>D404</f>
        <v>18082.4</v>
      </c>
      <c r="E403" s="66">
        <f t="shared" si="24"/>
        <v>18082.4</v>
      </c>
      <c r="F403" s="23">
        <f>F404</f>
        <v>17002.7</v>
      </c>
      <c r="G403" s="66">
        <f t="shared" si="25"/>
        <v>-1079.7000000000007</v>
      </c>
      <c r="H403" s="31">
        <f t="shared" si="22"/>
        <v>94.02900057514488</v>
      </c>
      <c r="I403" s="31"/>
    </row>
    <row r="404" spans="1:9" ht="30" customHeight="1">
      <c r="A404" s="61" t="s">
        <v>733</v>
      </c>
      <c r="B404" s="62" t="s">
        <v>732</v>
      </c>
      <c r="C404" s="31">
        <v>0</v>
      </c>
      <c r="D404" s="31">
        <v>18082.4</v>
      </c>
      <c r="E404" s="66">
        <f t="shared" si="24"/>
        <v>18082.4</v>
      </c>
      <c r="F404" s="31">
        <v>17002.7</v>
      </c>
      <c r="G404" s="66">
        <f t="shared" si="25"/>
        <v>-1079.7000000000007</v>
      </c>
      <c r="H404" s="31">
        <f t="shared" si="22"/>
        <v>94.02900057514488</v>
      </c>
      <c r="I404" s="31"/>
    </row>
    <row r="405" spans="1:9" ht="12.75">
      <c r="A405" s="46" t="s">
        <v>393</v>
      </c>
      <c r="B405" s="15" t="s">
        <v>847</v>
      </c>
      <c r="C405" s="16">
        <f>C406</f>
        <v>2451.6</v>
      </c>
      <c r="D405" s="16">
        <f>D406</f>
        <v>4310.6</v>
      </c>
      <c r="E405" s="66">
        <f t="shared" si="24"/>
        <v>1859.0000000000005</v>
      </c>
      <c r="F405" s="16">
        <f>F406</f>
        <v>3721.5</v>
      </c>
      <c r="G405" s="66">
        <f t="shared" si="25"/>
        <v>-589.1000000000004</v>
      </c>
      <c r="H405" s="16">
        <f t="shared" si="22"/>
        <v>86.3336890456085</v>
      </c>
      <c r="I405" s="16">
        <f>I406</f>
        <v>0</v>
      </c>
    </row>
    <row r="406" spans="1:9" s="28" customFormat="1" ht="18.75" customHeight="1">
      <c r="A406" s="39" t="s">
        <v>477</v>
      </c>
      <c r="B406" s="40" t="s">
        <v>394</v>
      </c>
      <c r="C406" s="27">
        <f>C408+C407</f>
        <v>2451.6</v>
      </c>
      <c r="D406" s="27">
        <f>D408+D407</f>
        <v>4310.6</v>
      </c>
      <c r="E406" s="66">
        <f t="shared" si="24"/>
        <v>1859.0000000000005</v>
      </c>
      <c r="F406" s="27">
        <f>F408+F407</f>
        <v>3721.5</v>
      </c>
      <c r="G406" s="66">
        <f t="shared" si="25"/>
        <v>-589.1000000000004</v>
      </c>
      <c r="H406" s="27">
        <f t="shared" si="22"/>
        <v>86.3336890456085</v>
      </c>
      <c r="I406" s="27">
        <f>I408+I407</f>
        <v>0</v>
      </c>
    </row>
    <row r="407" spans="1:9" ht="44.25" customHeight="1">
      <c r="A407" s="24" t="s">
        <v>395</v>
      </c>
      <c r="B407" s="25" t="s">
        <v>396</v>
      </c>
      <c r="C407" s="26">
        <v>2444</v>
      </c>
      <c r="D407" s="26">
        <v>2444</v>
      </c>
      <c r="E407" s="66">
        <f t="shared" si="24"/>
        <v>0</v>
      </c>
      <c r="F407" s="26">
        <v>1860.3</v>
      </c>
      <c r="G407" s="66">
        <f t="shared" si="25"/>
        <v>-583.7</v>
      </c>
      <c r="H407" s="26">
        <f t="shared" si="22"/>
        <v>76.11702127659574</v>
      </c>
      <c r="I407" s="26"/>
    </row>
    <row r="408" spans="1:9" ht="18" customHeight="1">
      <c r="A408" s="24" t="s">
        <v>478</v>
      </c>
      <c r="B408" s="25" t="s">
        <v>394</v>
      </c>
      <c r="C408" s="26">
        <v>7.6</v>
      </c>
      <c r="D408" s="26">
        <v>1866.6</v>
      </c>
      <c r="E408" s="66">
        <f t="shared" si="24"/>
        <v>1859</v>
      </c>
      <c r="F408" s="26">
        <v>1861.2</v>
      </c>
      <c r="G408" s="66">
        <f t="shared" si="25"/>
        <v>-5.399999999999864</v>
      </c>
      <c r="H408" s="26">
        <f t="shared" si="22"/>
        <v>99.71070395371264</v>
      </c>
      <c r="I408" s="26"/>
    </row>
    <row r="409" spans="1:9" ht="63.75">
      <c r="A409" s="14" t="s">
        <v>397</v>
      </c>
      <c r="B409" s="59" t="s">
        <v>398</v>
      </c>
      <c r="C409" s="44">
        <f>C410</f>
        <v>0</v>
      </c>
      <c r="D409" s="44">
        <f>D410</f>
        <v>40560.5</v>
      </c>
      <c r="E409" s="66">
        <f t="shared" si="24"/>
        <v>40560.5</v>
      </c>
      <c r="F409" s="44">
        <f>F410</f>
        <v>42029.9</v>
      </c>
      <c r="G409" s="66">
        <f t="shared" si="25"/>
        <v>1469.4000000000015</v>
      </c>
      <c r="H409" s="44">
        <f t="shared" si="22"/>
        <v>103.6227364061094</v>
      </c>
      <c r="I409" s="44">
        <f>I410</f>
        <v>0</v>
      </c>
    </row>
    <row r="410" spans="1:9" s="35" customFormat="1" ht="30" customHeight="1">
      <c r="A410" s="42" t="s">
        <v>479</v>
      </c>
      <c r="B410" s="59" t="s">
        <v>399</v>
      </c>
      <c r="C410" s="16">
        <f>C411</f>
        <v>0</v>
      </c>
      <c r="D410" s="16">
        <f>D411</f>
        <v>40560.5</v>
      </c>
      <c r="E410" s="66">
        <f t="shared" si="24"/>
        <v>40560.5</v>
      </c>
      <c r="F410" s="16">
        <f>F411</f>
        <v>42029.9</v>
      </c>
      <c r="G410" s="66">
        <f t="shared" si="25"/>
        <v>1469.4000000000015</v>
      </c>
      <c r="H410" s="44">
        <f t="shared" si="22"/>
        <v>103.6227364061094</v>
      </c>
      <c r="I410" s="16">
        <f>I411</f>
        <v>0</v>
      </c>
    </row>
    <row r="411" spans="1:9" s="28" customFormat="1" ht="30" customHeight="1">
      <c r="A411" s="21" t="s">
        <v>480</v>
      </c>
      <c r="B411" s="60" t="s">
        <v>400</v>
      </c>
      <c r="C411" s="27">
        <f>C413+C414</f>
        <v>0</v>
      </c>
      <c r="D411" s="27">
        <f>D413+D414</f>
        <v>40560.5</v>
      </c>
      <c r="E411" s="66">
        <f t="shared" si="24"/>
        <v>40560.5</v>
      </c>
      <c r="F411" s="27">
        <f>F413+F414+F417</f>
        <v>42029.9</v>
      </c>
      <c r="G411" s="66">
        <f t="shared" si="25"/>
        <v>1469.4000000000015</v>
      </c>
      <c r="H411" s="26">
        <f t="shared" si="22"/>
        <v>103.6227364061094</v>
      </c>
      <c r="I411" s="27">
        <f>I413+I414</f>
        <v>0</v>
      </c>
    </row>
    <row r="412" spans="1:9" ht="12.75" hidden="1">
      <c r="A412" s="29"/>
      <c r="B412" s="62"/>
      <c r="C412" s="26"/>
      <c r="D412" s="26"/>
      <c r="E412" s="66">
        <f t="shared" si="24"/>
        <v>0</v>
      </c>
      <c r="F412" s="26"/>
      <c r="G412" s="66">
        <f t="shared" si="25"/>
        <v>0</v>
      </c>
      <c r="H412" s="26" t="e">
        <f t="shared" si="22"/>
        <v>#DIV/0!</v>
      </c>
      <c r="I412" s="26"/>
    </row>
    <row r="413" spans="1:9" ht="25.5" hidden="1">
      <c r="A413" s="29" t="s">
        <v>481</v>
      </c>
      <c r="B413" s="62" t="s">
        <v>401</v>
      </c>
      <c r="C413" s="26">
        <v>0</v>
      </c>
      <c r="D413" s="26"/>
      <c r="E413" s="66">
        <f t="shared" si="24"/>
        <v>0</v>
      </c>
      <c r="F413" s="26"/>
      <c r="G413" s="66">
        <f t="shared" si="25"/>
        <v>0</v>
      </c>
      <c r="H413" s="26" t="e">
        <f t="shared" si="22"/>
        <v>#DIV/0!</v>
      </c>
      <c r="I413" s="26"/>
    </row>
    <row r="414" spans="1:9" ht="30" customHeight="1">
      <c r="A414" s="29" t="s">
        <v>482</v>
      </c>
      <c r="B414" s="62" t="s">
        <v>402</v>
      </c>
      <c r="C414" s="26">
        <v>0</v>
      </c>
      <c r="D414" s="26">
        <f>SUM(D415:D416)</f>
        <v>40560.5</v>
      </c>
      <c r="E414" s="66">
        <f t="shared" si="24"/>
        <v>40560.5</v>
      </c>
      <c r="F414" s="26">
        <f>SUM(F415:F416)</f>
        <v>40751</v>
      </c>
      <c r="G414" s="66">
        <f t="shared" si="25"/>
        <v>190.5</v>
      </c>
      <c r="H414" s="26">
        <f t="shared" si="22"/>
        <v>100.46966876641068</v>
      </c>
      <c r="I414" s="26"/>
    </row>
    <row r="415" spans="1:9" ht="47.25" customHeight="1">
      <c r="A415" s="29" t="s">
        <v>827</v>
      </c>
      <c r="B415" s="62" t="s">
        <v>782</v>
      </c>
      <c r="C415" s="26">
        <v>0</v>
      </c>
      <c r="D415" s="26">
        <v>630.8</v>
      </c>
      <c r="E415" s="66">
        <f t="shared" si="24"/>
        <v>630.8</v>
      </c>
      <c r="F415" s="26">
        <v>753.3</v>
      </c>
      <c r="G415" s="66">
        <f t="shared" si="25"/>
        <v>122.5</v>
      </c>
      <c r="H415" s="26">
        <f t="shared" si="22"/>
        <v>119.41978440076093</v>
      </c>
      <c r="I415" s="26"/>
    </row>
    <row r="416" spans="1:9" ht="56.25" customHeight="1">
      <c r="A416" s="29" t="s">
        <v>828</v>
      </c>
      <c r="B416" s="62" t="s">
        <v>783</v>
      </c>
      <c r="C416" s="26">
        <v>0</v>
      </c>
      <c r="D416" s="26">
        <v>39929.7</v>
      </c>
      <c r="E416" s="66">
        <f t="shared" si="24"/>
        <v>39929.7</v>
      </c>
      <c r="F416" s="26">
        <v>39997.7</v>
      </c>
      <c r="G416" s="66">
        <f t="shared" si="25"/>
        <v>68</v>
      </c>
      <c r="H416" s="26">
        <f t="shared" si="22"/>
        <v>100.17029930102154</v>
      </c>
      <c r="I416" s="26"/>
    </row>
    <row r="417" spans="1:9" ht="30" customHeight="1">
      <c r="A417" s="29" t="s">
        <v>821</v>
      </c>
      <c r="B417" s="62" t="s">
        <v>822</v>
      </c>
      <c r="C417" s="26">
        <v>0</v>
      </c>
      <c r="D417" s="26">
        <f>D418</f>
        <v>0</v>
      </c>
      <c r="E417" s="66">
        <f t="shared" si="24"/>
        <v>0</v>
      </c>
      <c r="F417" s="26">
        <f>F418</f>
        <v>1278.9</v>
      </c>
      <c r="G417" s="66">
        <f t="shared" si="25"/>
        <v>1278.9</v>
      </c>
      <c r="H417" s="26"/>
      <c r="I417" s="26"/>
    </row>
    <row r="418" spans="1:9" ht="30" customHeight="1">
      <c r="A418" s="29" t="s">
        <v>821</v>
      </c>
      <c r="B418" s="62" t="s">
        <v>822</v>
      </c>
      <c r="C418" s="26">
        <v>0</v>
      </c>
      <c r="D418" s="26">
        <v>0</v>
      </c>
      <c r="E418" s="66">
        <f t="shared" si="24"/>
        <v>0</v>
      </c>
      <c r="F418" s="26">
        <v>1278.9</v>
      </c>
      <c r="G418" s="66">
        <f t="shared" si="25"/>
        <v>1278.9</v>
      </c>
      <c r="H418" s="26"/>
      <c r="I418" s="26"/>
    </row>
    <row r="419" spans="1:9" ht="28.5" customHeight="1">
      <c r="A419" s="14" t="s">
        <v>403</v>
      </c>
      <c r="B419" s="15" t="s">
        <v>404</v>
      </c>
      <c r="C419" s="44">
        <f>C420</f>
        <v>0</v>
      </c>
      <c r="D419" s="44">
        <f>D420</f>
        <v>-69543.40000000001</v>
      </c>
      <c r="E419" s="66">
        <f t="shared" si="24"/>
        <v>-69543.40000000001</v>
      </c>
      <c r="F419" s="44">
        <f>F420</f>
        <v>-76349.3</v>
      </c>
      <c r="G419" s="66">
        <f t="shared" si="25"/>
        <v>-6805.899999999994</v>
      </c>
      <c r="H419" s="44">
        <f t="shared" si="22"/>
        <v>109.7865505569184</v>
      </c>
      <c r="I419" s="44">
        <f>I433</f>
        <v>0</v>
      </c>
    </row>
    <row r="420" spans="1:9" ht="28.5" customHeight="1">
      <c r="A420" s="21" t="s">
        <v>483</v>
      </c>
      <c r="B420" s="60" t="s">
        <v>405</v>
      </c>
      <c r="C420" s="23">
        <f>C423+C433</f>
        <v>0</v>
      </c>
      <c r="D420" s="23">
        <f>D423+D433+D425+D427+D428+D429+D430+D431+D422+D432+D421+D426</f>
        <v>-69543.40000000001</v>
      </c>
      <c r="E420" s="66">
        <f t="shared" si="24"/>
        <v>-69543.40000000001</v>
      </c>
      <c r="F420" s="23">
        <f>F423+F433+F425+F427+F428+F429+F430+F431+F422+F432+F421+F426</f>
        <v>-76349.3</v>
      </c>
      <c r="G420" s="66">
        <f t="shared" si="25"/>
        <v>-6805.899999999994</v>
      </c>
      <c r="H420" s="23">
        <f t="shared" si="22"/>
        <v>109.7865505569184</v>
      </c>
      <c r="I420" s="69"/>
    </row>
    <row r="421" spans="1:9" ht="28.5" customHeight="1">
      <c r="A421" s="29" t="s">
        <v>787</v>
      </c>
      <c r="B421" s="62" t="s">
        <v>784</v>
      </c>
      <c r="C421" s="23">
        <v>0</v>
      </c>
      <c r="D421" s="23">
        <v>-28088.2</v>
      </c>
      <c r="E421" s="66">
        <f t="shared" si="24"/>
        <v>-28088.2</v>
      </c>
      <c r="F421" s="23">
        <v>-28088.2</v>
      </c>
      <c r="G421" s="66">
        <f t="shared" si="25"/>
        <v>0</v>
      </c>
      <c r="H421" s="23">
        <f t="shared" si="22"/>
        <v>100</v>
      </c>
      <c r="I421" s="69"/>
    </row>
    <row r="422" spans="1:9" ht="28.5" customHeight="1" hidden="1">
      <c r="A422" s="29" t="s">
        <v>736</v>
      </c>
      <c r="B422" s="62" t="s">
        <v>716</v>
      </c>
      <c r="C422" s="23">
        <v>0</v>
      </c>
      <c r="D422" s="23">
        <v>0</v>
      </c>
      <c r="E422" s="66">
        <f t="shared" si="24"/>
        <v>0</v>
      </c>
      <c r="F422" s="31">
        <v>0</v>
      </c>
      <c r="G422" s="66">
        <f t="shared" si="25"/>
        <v>0</v>
      </c>
      <c r="H422" s="23" t="e">
        <f t="shared" si="22"/>
        <v>#DIV/0!</v>
      </c>
      <c r="I422" s="69"/>
    </row>
    <row r="423" spans="1:9" ht="42.75" customHeight="1">
      <c r="A423" s="24" t="s">
        <v>484</v>
      </c>
      <c r="B423" s="25" t="s">
        <v>406</v>
      </c>
      <c r="C423" s="26">
        <v>0</v>
      </c>
      <c r="D423" s="26">
        <v>-3323.6</v>
      </c>
      <c r="E423" s="66">
        <f t="shared" si="24"/>
        <v>-3323.6</v>
      </c>
      <c r="F423" s="26">
        <v>-3323.6</v>
      </c>
      <c r="G423" s="66">
        <f t="shared" si="25"/>
        <v>0</v>
      </c>
      <c r="H423" s="23">
        <f t="shared" si="22"/>
        <v>100</v>
      </c>
      <c r="I423" s="44"/>
    </row>
    <row r="424" spans="1:9" ht="30" customHeight="1" hidden="1">
      <c r="A424" s="24" t="s">
        <v>737</v>
      </c>
      <c r="B424" s="25" t="s">
        <v>717</v>
      </c>
      <c r="C424" s="26">
        <v>0</v>
      </c>
      <c r="D424" s="26">
        <v>0</v>
      </c>
      <c r="E424" s="66">
        <f t="shared" si="24"/>
        <v>0</v>
      </c>
      <c r="F424" s="26">
        <v>0</v>
      </c>
      <c r="G424" s="66">
        <f t="shared" si="25"/>
        <v>0</v>
      </c>
      <c r="H424" s="23" t="e">
        <f t="shared" si="22"/>
        <v>#DIV/0!</v>
      </c>
      <c r="I424" s="44"/>
    </row>
    <row r="425" spans="1:9" ht="30.75" customHeight="1" hidden="1">
      <c r="A425" s="24" t="s">
        <v>441</v>
      </c>
      <c r="B425" s="25" t="s">
        <v>440</v>
      </c>
      <c r="C425" s="26">
        <v>0</v>
      </c>
      <c r="D425" s="26">
        <v>0</v>
      </c>
      <c r="E425" s="66">
        <f t="shared" si="24"/>
        <v>0</v>
      </c>
      <c r="F425" s="26">
        <v>0</v>
      </c>
      <c r="G425" s="66">
        <f t="shared" si="25"/>
        <v>0</v>
      </c>
      <c r="H425" s="23" t="e">
        <f t="shared" si="22"/>
        <v>#DIV/0!</v>
      </c>
      <c r="I425" s="44"/>
    </row>
    <row r="426" spans="1:9" ht="30.75" customHeight="1">
      <c r="A426" s="24" t="s">
        <v>786</v>
      </c>
      <c r="B426" s="25" t="s">
        <v>785</v>
      </c>
      <c r="C426" s="26">
        <v>0</v>
      </c>
      <c r="D426" s="26">
        <v>-404.3</v>
      </c>
      <c r="E426" s="66">
        <f t="shared" si="24"/>
        <v>-404.3</v>
      </c>
      <c r="F426" s="26">
        <v>-404.3</v>
      </c>
      <c r="G426" s="66">
        <f t="shared" si="25"/>
        <v>0</v>
      </c>
      <c r="H426" s="23">
        <f t="shared" si="22"/>
        <v>100</v>
      </c>
      <c r="I426" s="44"/>
    </row>
    <row r="427" spans="1:9" ht="28.5" customHeight="1" hidden="1">
      <c r="A427" s="24" t="s">
        <v>443</v>
      </c>
      <c r="B427" s="25" t="s">
        <v>442</v>
      </c>
      <c r="C427" s="26">
        <v>0</v>
      </c>
      <c r="D427" s="26">
        <v>0</v>
      </c>
      <c r="E427" s="66">
        <f t="shared" si="24"/>
        <v>0</v>
      </c>
      <c r="F427" s="26">
        <v>0</v>
      </c>
      <c r="G427" s="66">
        <f t="shared" si="25"/>
        <v>0</v>
      </c>
      <c r="H427" s="23" t="e">
        <f t="shared" si="22"/>
        <v>#DIV/0!</v>
      </c>
      <c r="I427" s="44"/>
    </row>
    <row r="428" spans="1:9" ht="42.75" customHeight="1" hidden="1">
      <c r="A428" s="24" t="s">
        <v>445</v>
      </c>
      <c r="B428" s="25" t="s">
        <v>444</v>
      </c>
      <c r="C428" s="26">
        <v>0</v>
      </c>
      <c r="D428" s="26"/>
      <c r="E428" s="66">
        <f t="shared" si="24"/>
        <v>0</v>
      </c>
      <c r="F428" s="26"/>
      <c r="G428" s="66">
        <f t="shared" si="25"/>
        <v>0</v>
      </c>
      <c r="H428" s="23" t="e">
        <f t="shared" si="22"/>
        <v>#DIV/0!</v>
      </c>
      <c r="I428" s="44"/>
    </row>
    <row r="429" spans="1:9" ht="51" hidden="1">
      <c r="A429" s="24" t="s">
        <v>623</v>
      </c>
      <c r="B429" s="25" t="s">
        <v>624</v>
      </c>
      <c r="C429" s="26">
        <v>0</v>
      </c>
      <c r="D429" s="26"/>
      <c r="E429" s="66">
        <f t="shared" si="24"/>
        <v>0</v>
      </c>
      <c r="F429" s="26"/>
      <c r="G429" s="66">
        <f t="shared" si="25"/>
        <v>0</v>
      </c>
      <c r="H429" s="23" t="e">
        <f t="shared" si="22"/>
        <v>#DIV/0!</v>
      </c>
      <c r="I429" s="44"/>
    </row>
    <row r="430" spans="1:9" ht="51" hidden="1">
      <c r="A430" s="24" t="s">
        <v>625</v>
      </c>
      <c r="B430" s="25" t="s">
        <v>626</v>
      </c>
      <c r="C430" s="26">
        <v>0</v>
      </c>
      <c r="D430" s="26"/>
      <c r="E430" s="66">
        <f t="shared" si="24"/>
        <v>0</v>
      </c>
      <c r="F430" s="26"/>
      <c r="G430" s="66">
        <f t="shared" si="25"/>
        <v>0</v>
      </c>
      <c r="H430" s="23" t="e">
        <f t="shared" si="22"/>
        <v>#DIV/0!</v>
      </c>
      <c r="I430" s="44"/>
    </row>
    <row r="431" spans="1:9" ht="30.75" customHeight="1" hidden="1">
      <c r="A431" s="24" t="s">
        <v>447</v>
      </c>
      <c r="B431" s="25" t="s">
        <v>446</v>
      </c>
      <c r="C431" s="26">
        <v>0</v>
      </c>
      <c r="D431" s="26"/>
      <c r="E431" s="66">
        <f t="shared" si="24"/>
        <v>0</v>
      </c>
      <c r="F431" s="26"/>
      <c r="G431" s="66">
        <f t="shared" si="25"/>
        <v>0</v>
      </c>
      <c r="H431" s="23" t="e">
        <f t="shared" si="22"/>
        <v>#DIV/0!</v>
      </c>
      <c r="I431" s="44"/>
    </row>
    <row r="432" spans="1:9" ht="45" customHeight="1">
      <c r="A432" s="24" t="s">
        <v>738</v>
      </c>
      <c r="B432" s="25" t="s">
        <v>718</v>
      </c>
      <c r="C432" s="26">
        <v>0</v>
      </c>
      <c r="D432" s="26">
        <v>-6707.4</v>
      </c>
      <c r="E432" s="66">
        <f t="shared" si="24"/>
        <v>-6707.4</v>
      </c>
      <c r="F432" s="26">
        <v>-6707.4</v>
      </c>
      <c r="G432" s="66">
        <f t="shared" si="25"/>
        <v>0</v>
      </c>
      <c r="H432" s="23">
        <f t="shared" si="22"/>
        <v>100</v>
      </c>
      <c r="I432" s="44"/>
    </row>
    <row r="433" spans="1:9" ht="31.5" customHeight="1">
      <c r="A433" s="24" t="s">
        <v>485</v>
      </c>
      <c r="B433" s="25" t="s">
        <v>407</v>
      </c>
      <c r="C433" s="26">
        <v>0</v>
      </c>
      <c r="D433" s="26">
        <v>-31019.9</v>
      </c>
      <c r="E433" s="66">
        <f t="shared" si="24"/>
        <v>-31019.9</v>
      </c>
      <c r="F433" s="26">
        <v>-37825.8</v>
      </c>
      <c r="G433" s="66">
        <f t="shared" si="25"/>
        <v>-6805.9000000000015</v>
      </c>
      <c r="H433" s="26">
        <f t="shared" si="22"/>
        <v>121.94043178733651</v>
      </c>
      <c r="I433" s="26"/>
    </row>
    <row r="434" spans="1:9" ht="15.75" customHeight="1">
      <c r="A434" s="14"/>
      <c r="B434" s="63" t="s">
        <v>408</v>
      </c>
      <c r="C434" s="64">
        <f>C13+C332</f>
        <v>2419781.4000000004</v>
      </c>
      <c r="D434" s="64">
        <f>D13+D332</f>
        <v>2674951.1</v>
      </c>
      <c r="E434" s="66">
        <f t="shared" si="24"/>
        <v>255169.69999999972</v>
      </c>
      <c r="F434" s="64">
        <f>F13+F332</f>
        <v>2645358.7</v>
      </c>
      <c r="G434" s="66">
        <f t="shared" si="25"/>
        <v>-29592.399999999907</v>
      </c>
      <c r="H434" s="64">
        <f t="shared" si="22"/>
        <v>98.8937218328963</v>
      </c>
      <c r="I434" s="64" t="e">
        <f>I13+I332</f>
        <v>#REF!</v>
      </c>
    </row>
  </sheetData>
  <sheetProtection/>
  <autoFilter ref="A12:I434"/>
  <mergeCells count="10">
    <mergeCell ref="D9:I9"/>
    <mergeCell ref="A10:A11"/>
    <mergeCell ref="B10:B11"/>
    <mergeCell ref="C10:H10"/>
    <mergeCell ref="A8:I8"/>
    <mergeCell ref="C1:I1"/>
    <mergeCell ref="C2:I2"/>
    <mergeCell ref="C3:I3"/>
    <mergeCell ref="C4:I4"/>
    <mergeCell ref="C6:I6"/>
  </mergeCells>
  <printOptions horizontalCentered="1"/>
  <pageMargins left="0.3937007874015748" right="0.3937007874015748" top="1.1811023622047245" bottom="0.1968503937007874" header="0.15748031496062992" footer="0.196850393700787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2902</dc:creator>
  <cp:keywords/>
  <dc:description/>
  <cp:lastModifiedBy>Нагибина Ольга Валерьевна</cp:lastModifiedBy>
  <cp:lastPrinted>2022-08-09T12:05:52Z</cp:lastPrinted>
  <dcterms:created xsi:type="dcterms:W3CDTF">2018-04-25T11:49:21Z</dcterms:created>
  <dcterms:modified xsi:type="dcterms:W3CDTF">2022-08-10T11:22:57Z</dcterms:modified>
  <cp:category/>
  <cp:version/>
  <cp:contentType/>
  <cp:contentStatus/>
</cp:coreProperties>
</file>