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12510" tabRatio="500" activeTab="3"/>
  </bookViews>
  <sheets>
    <sheet name="Перечень 3" sheetId="1" r:id="rId1"/>
    <sheet name="Перечень 3.1" sheetId="2" r:id="rId2"/>
    <sheet name="Перечень  5" sheetId="3" r:id="rId3"/>
    <sheet name="Перечень  5.1" sheetId="4" r:id="rId4"/>
  </sheets>
  <externalReferences>
    <externalReference r:id="rId7"/>
    <externalReference r:id="rId8"/>
    <externalReference r:id="rId9"/>
    <externalReference r:id="rId10"/>
  </externalReferences>
  <definedNames>
    <definedName name="_prd2" localSheetId="2">#REF!</definedName>
    <definedName name="_prd2" localSheetId="3">#REF!</definedName>
    <definedName name="_prd2" localSheetId="0">#REF!</definedName>
    <definedName name="_prd2" localSheetId="1">#REF!</definedName>
    <definedName name="_prd2">#REF!</definedName>
    <definedName name="_xlnm._FilterDatabase" localSheetId="2" hidden="1">'Перечень  5'!$B$8:$K$39</definedName>
    <definedName name="_xlnm._FilterDatabase" localSheetId="3" hidden="1">'Перечень  5.1'!$B$7:$J$33</definedName>
    <definedName name="_xlnm._FilterDatabase" localSheetId="0" hidden="1">'Перечень 3'!$B$8:$AE$39</definedName>
    <definedName name="_xlnm._FilterDatabase" localSheetId="1" hidden="1">'Перечень 3.1'!$B$7:$M$33</definedName>
    <definedName name="aaaa" localSheetId="2">p1_t2_diapprot,p2_t2_diapprot</definedName>
    <definedName name="aaaa" localSheetId="3">p1_t2_diapprot,p2_t2_diapprot</definedName>
    <definedName name="aaaa" localSheetId="0">p1_t2_diapprot,p2_t2_diapprot</definedName>
    <definedName name="aaaa" localSheetId="1">p1_t2_diapprot,p2_t2_diapprot</definedName>
    <definedName name="aaaa">p1_t2_diapprot,p2_t2_diapprot</definedName>
    <definedName name="codeTemplates" localSheetId="2">#REF!</definedName>
    <definedName name="codeTemplates" localSheetId="3">#REF!</definedName>
    <definedName name="codeTemplates" localSheetId="0">#REF!</definedName>
    <definedName name="codeTemplates" localSheetId="1">#REF!</definedName>
    <definedName name="codeTemplates">#REF!</definedName>
    <definedName name="DAYS">'[1]TEHSHEET'!$H$1:$H$31</definedName>
    <definedName name="fil" localSheetId="2">#REF!</definedName>
    <definedName name="fil" localSheetId="3">#REF!</definedName>
    <definedName name="fil" localSheetId="0">#REF!</definedName>
    <definedName name="fil" localSheetId="1">#REF!</definedName>
    <definedName name="fil">#REF!</definedName>
    <definedName name="god" localSheetId="2">#REF!</definedName>
    <definedName name="god" localSheetId="3">#REF!</definedName>
    <definedName name="god" localSheetId="0">#REF!</definedName>
    <definedName name="god" localSheetId="1">#REF!</definedName>
    <definedName name="god">#REF!</definedName>
    <definedName name="inn" localSheetId="2">#REF!</definedName>
    <definedName name="inn" localSheetId="3">#REF!</definedName>
    <definedName name="inn" localSheetId="0">#REF!</definedName>
    <definedName name="inn" localSheetId="1">#REF!</definedName>
    <definedName name="inn">#REF!</definedName>
    <definedName name="kind_of_activity">'[2]TEHSHEET'!$B$19:$B$25</definedName>
    <definedName name="kpp" localSheetId="2">#REF!</definedName>
    <definedName name="kpp" localSheetId="3">#REF!</definedName>
    <definedName name="kpp" localSheetId="0">#REF!</definedName>
    <definedName name="kpp" localSheetId="1">#REF!</definedName>
    <definedName name="kpp">#REF!</definedName>
    <definedName name="kvartal">'[3]TEHSHEET'!$B$2:$B$5</definedName>
    <definedName name="logic">'[3]TEHSHEET'!$A$2:$A$3</definedName>
    <definedName name="mo" localSheetId="2">#REF!</definedName>
    <definedName name="mo" localSheetId="3">#REF!</definedName>
    <definedName name="mo" localSheetId="0">#REF!</definedName>
    <definedName name="mo" localSheetId="1">#REF!</definedName>
    <definedName name="mo">#REF!</definedName>
    <definedName name="MO_LIST_17">'[3]REESTR_MO'!$B$169:$B$182</definedName>
    <definedName name="MONEY">'[1]TEHSHEET'!$K$1:$K$2</definedName>
    <definedName name="MONTHS">'[1]TEHSHEET'!$G$1:$G$12</definedName>
    <definedName name="MONTHS1">'[1]TEHSHEET'!$L$1:$L$12</definedName>
    <definedName name="mr" localSheetId="2">#REF!</definedName>
    <definedName name="mr" localSheetId="3">#REF!</definedName>
    <definedName name="mr" localSheetId="0">#REF!</definedName>
    <definedName name="mr" localSheetId="1">#REF!</definedName>
    <definedName name="mr">#REF!</definedName>
    <definedName name="MR_LIST">'[3]REESTR_MO'!$D$2:$D$38</definedName>
    <definedName name="MUNRAION">'[1]TEHSHEET'!$A$2:$A$39</definedName>
    <definedName name="oktmo_n" localSheetId="2">#REF!</definedName>
    <definedName name="oktmo_n" localSheetId="3">#REF!</definedName>
    <definedName name="oktmo_n" localSheetId="0">#REF!</definedName>
    <definedName name="oktmo_n" localSheetId="1">#REF!</definedName>
    <definedName name="oktmo_n">#REF!</definedName>
    <definedName name="OLE_LINK3" localSheetId="2">'Перечень  5'!#REF!</definedName>
    <definedName name="OLE_LINK3" localSheetId="3">'Перечень  5.1'!#REF!</definedName>
    <definedName name="OLE_LINK3" localSheetId="0">'Перечень 3'!#REF!</definedName>
    <definedName name="OLE_LINK3" localSheetId="1">'Перечень 3.1'!#REF!</definedName>
    <definedName name="org" localSheetId="2">#REF!</definedName>
    <definedName name="org" localSheetId="3">#REF!</definedName>
    <definedName name="org" localSheetId="0">#REF!</definedName>
    <definedName name="org" localSheetId="1">#REF!</definedName>
    <definedName name="org">#REF!</definedName>
    <definedName name="p1_rst_1">'[4]лист2'!$A$1</definedName>
    <definedName name="PERIOD1">'[1]TEHSHEET'!$O$2:$O$5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'[3]Титульный'!$G$7</definedName>
    <definedName name="SCOPE_16_PRT" localSheetId="2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 localSheetId="1">p1_scope_16_prt,p2_scope_16_prt</definedName>
    <definedName name="SCOPE_16_PRT">p1_scope_16_prt,p2_scope_16_prt</definedName>
    <definedName name="SCOPE_DATA1" localSheetId="2">#REF!</definedName>
    <definedName name="SCOPE_DATA1" localSheetId="3">#REF!</definedName>
    <definedName name="SCOPE_DATA1" localSheetId="0">#REF!</definedName>
    <definedName name="SCOPE_DATA1" localSheetId="1">#REF!</definedName>
    <definedName name="SCOPE_DATA1">#REF!</definedName>
    <definedName name="SCOPE_DATA2" localSheetId="2">#REF!</definedName>
    <definedName name="SCOPE_DATA2" localSheetId="3">#REF!</definedName>
    <definedName name="SCOPE_DATA2" localSheetId="0">#REF!</definedName>
    <definedName name="SCOPE_DATA2" localSheetId="1">#REF!</definedName>
    <definedName name="SCOPE_DATA2">#REF!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TATUS_SH">'[1]Паспорт'!$BF$2:$BF$3</definedName>
    <definedName name="T2_DiapProt" localSheetId="2">p1_t2_diapprot,p2_t2_diapprot</definedName>
    <definedName name="T2_DiapProt" localSheetId="3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6_Protect" localSheetId="2">p1_t6_protect,p2_t6_protect</definedName>
    <definedName name="T6_Protect" localSheetId="3">p1_t6_protect,p2_t6_protect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TEMPLATE_SPHERE">'[4]TECHSHEET'!$E$6</definedName>
    <definedName name="version" localSheetId="2">#REF!</definedName>
    <definedName name="version" localSheetId="3">#REF!</definedName>
    <definedName name="version" localSheetId="0">#REF!</definedName>
    <definedName name="version" localSheetId="1">#REF!</definedName>
    <definedName name="version">#REF!</definedName>
    <definedName name="YEAR">'[3]TEHSHEET'!$C$2:$C$11</definedName>
    <definedName name="YEARS">'[1]TEHSHEET'!$I$1:$I$20</definedName>
    <definedName name="YES_NO">'[1]TEHSHEET'!$J$1:$J$2</definedName>
    <definedName name="БазовыйПериод">'[1]Заголовок2'!$B$15</definedName>
    <definedName name="вапывап" localSheetId="2">p1_scope_sv_prt,p2_scope_sv_prt,p3_scope_sv_prt</definedName>
    <definedName name="вапывап" localSheetId="3">p1_scope_sv_prt,p2_scope_sv_prt,p3_scope_sv_prt</definedName>
    <definedName name="вапывап" localSheetId="0">p1_scope_sv_prt,p2_scope_sv_prt,p3_scope_sv_prt</definedName>
    <definedName name="вапывап" localSheetId="1">p1_scope_sv_prt,p2_scope_sv_prt,p3_scope_sv_prt</definedName>
    <definedName name="вапывап">p1_scope_sv_prt,p2_scope_sv_prt,p3_scope_sv_prt</definedName>
    <definedName name="_xlnm.Print_Titles" localSheetId="2">'Перечень  5'!$8:$8</definedName>
    <definedName name="_xlnm.Print_Titles" localSheetId="3">'Перечень  5.1'!$7:$7</definedName>
    <definedName name="_xlnm.Print_Titles" localSheetId="0">'Перечень 3'!$8:$8</definedName>
    <definedName name="_xlnm.Print_Titles" localSheetId="1">'Перечень 3.1'!$7:$7</definedName>
    <definedName name="_xlnm.Print_Area" localSheetId="2">'Перечень  5'!$A$1:$K$46</definedName>
    <definedName name="_xlnm.Print_Area" localSheetId="3">'Перечень  5.1'!$A$1:$J$44</definedName>
    <definedName name="_xlnm.Print_Area" localSheetId="0">'Перечень 3'!$A$1:$AI$48</definedName>
    <definedName name="_xlnm.Print_Area" localSheetId="1">'Перечень 3.1'!$A$1:$M$46</definedName>
  </definedNames>
  <calcPr fullCalcOnLoad="1"/>
</workbook>
</file>

<file path=xl/sharedStrings.xml><?xml version="1.0" encoding="utf-8"?>
<sst xmlns="http://schemas.openxmlformats.org/spreadsheetml/2006/main" count="777" uniqueCount="235">
  <si>
    <t xml:space="preserve">
</t>
  </si>
  <si>
    <t>Мероприятия по созданию и реконструкции, в том числе по осуществлению переустройства, механизации и автоматизации производства,</t>
  </si>
  <si>
    <t xml:space="preserve">  модернизации и замене морально устаревшего и физически изношенного оборудования новым более производительным оборудованием, объекта Соглашения</t>
  </si>
  <si>
    <t>тыс. р. без НДС (Капитальные вложения определены в текущих ценах) 2017-2020 факт; 2021-2040 г.план в текущих ценах</t>
  </si>
  <si>
    <t xml:space="preserve">№ п/п </t>
  </si>
  <si>
    <t>Наименование объекта</t>
  </si>
  <si>
    <t>Инвентарный номер</t>
  </si>
  <si>
    <t>Ссылка в Схемах</t>
  </si>
  <si>
    <t>Направление</t>
  </si>
  <si>
    <t>Название мероприятия</t>
  </si>
  <si>
    <t>Сроки выполнения работ</t>
  </si>
  <si>
    <t>Год ввода в эксплуатацию</t>
  </si>
  <si>
    <t>Итого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</si>
  <si>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</si>
  <si>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</si>
  <si>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</si>
  <si>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</si>
  <si>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</si>
  <si>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</si>
  <si>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</si>
  <si>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</si>
  <si>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</si>
  <si>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</si>
  <si>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</si>
  <si>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</si>
  <si>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</si>
  <si>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</si>
  <si>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</si>
  <si>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</si>
  <si>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</si>
  <si>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</si>
  <si>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</si>
  <si>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</si>
  <si>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</si>
  <si>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</si>
  <si>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</si>
  <si>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</si>
  <si>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начало</t>
  </si>
  <si>
    <t>окончание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</si>
  <si>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</si>
  <si>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</si>
  <si>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</si>
  <si>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</si>
  <si>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</si>
  <si>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</si>
  <si>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</si>
  <si>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</si>
  <si>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</si>
  <si>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</si>
  <si>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</si>
  <si>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</si>
  <si>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</si>
  <si>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</si>
  <si>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</si>
  <si>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</si>
  <si>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</si>
  <si>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</si>
  <si>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</si>
  <si>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</si>
  <si>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</si>
  <si>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</si>
  <si>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</si>
  <si>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</si>
  <si>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</si>
  <si>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</si>
  <si>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</si>
  <si>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</si>
  <si>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</si>
  <si>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</si>
  <si>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</si>
  <si>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</si>
  <si>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</si>
  <si>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</si>
  <si>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СЕКТОР ВОДОСНАБЖЕНИЯ</t>
  </si>
  <si>
    <t>ВС</t>
  </si>
  <si>
    <t>Сети водоснабжения</t>
  </si>
  <si>
    <t>новое строительство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</si>
  <si>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3.1 Редакция 2022 г.с изм.)</t>
  </si>
  <si>
    <t>Строительство новых объектов централизованных систем водоснабжения</t>
  </si>
  <si>
    <t xml:space="preserve">Строительство сетей водоснабжения в районе Суханово для многодетных семей 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</si>
  <si>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3.2  Редакция 2022 г.с изм.)</t>
  </si>
  <si>
    <t xml:space="preserve">Строительство сетей водоснабжения в районе Шарапы для многодетных семей  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</si>
  <si>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  Редакция 2022 г. с изм.)</t>
  </si>
  <si>
    <t xml:space="preserve">Вынос сети Ду200мм по улице Железнодорожная из под пятна предполагаемого провала </t>
  </si>
  <si>
    <t xml:space="preserve"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2.2 Редакция 2022 г. с изм.) </t>
  </si>
  <si>
    <t>Реконструкция централизованных систем водоснабжения</t>
  </si>
  <si>
    <t>Реконструкция водовода по ул. Юбилейная от ул. Мира до ул Свердлова</t>
  </si>
  <si>
    <t xml:space="preserve"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2.8 Редакция 2022 г. с изм.) </t>
  </si>
  <si>
    <t>Реконструкция водовода от Пермской дороги до ВНС - 13. Строительство резервной нитки.</t>
  </si>
  <si>
    <t>№ 30778</t>
  </si>
  <si>
    <t xml:space="preserve"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2.12 Редакция 2022 г. с изм.) </t>
  </si>
  <si>
    <t xml:space="preserve">Реконструкция магистрального водовода Усолка </t>
  </si>
  <si>
    <t>№ 00-006876, 00-006877, 00-006878. 00-006879</t>
  </si>
  <si>
    <t xml:space="preserve"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2.9 Редакция 2022г. с изм.) </t>
  </si>
  <si>
    <t xml:space="preserve">Реконструкция сетей водоснабжения в г. Усолье </t>
  </si>
  <si>
    <t>инвентарный номер будет определен при планировании конкретных работ</t>
  </si>
  <si>
    <t xml:space="preserve"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2.10 Редакция 2022 г. с изм.) </t>
  </si>
  <si>
    <t xml:space="preserve">Реконструкция и перекладка аварийных сетей водоснабжения 
г. Березники </t>
  </si>
  <si>
    <t>2022- 2040</t>
  </si>
  <si>
    <t>Объекты и сети централизованного водоснабжения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</si>
  <si>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1.2 Редакция 2022 г. с изм.)</t>
  </si>
  <si>
    <t>Повышение надежности работы сооружений</t>
  </si>
  <si>
    <t xml:space="preserve">Создание автоматизированной системы мониторинга работы разводящей сети и насосных станций (диктующие точки, диспетчеризация, телеметрия, ПУВ, автоматизированные ВРК) </t>
  </si>
  <si>
    <t>Насосные станции 3 подъема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</si>
  <si>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1.1 Редакция 2022 г. с изм.)</t>
  </si>
  <si>
    <t xml:space="preserve">Реконструкция ВНС 
</t>
  </si>
  <si>
    <t>Здание хлораторной в/з Извер</t>
  </si>
  <si>
    <t>№ 10047</t>
  </si>
  <si>
    <t>Раздел 4.1. Схемы водоснабжения "Перечень основных мероприятий по реализации схем водоснабжения с разбивкой по годам", таблица 4.2 "Основные мероприятия по новому строительству системы водоснабжения", п. 16  (Редакция 2015 г.)</t>
  </si>
  <si>
    <t>Повышение надёжности работы сооружений</t>
  </si>
  <si>
    <t xml:space="preserve">Перевод технологии обеззараживания водозабора «Извер» с жидкого хлора на гипохлорит натрия </t>
  </si>
  <si>
    <t>Здание блока хлораторной в/з Усолка</t>
  </si>
  <si>
    <t>№ 10062 </t>
  </si>
  <si>
    <t>Раздел 4.1. Схемы водоснабжения "Перечень основных мероприятий по реализации схем водоснабжения с разбивкой по годам", таблица 4.2 "Основные мероприятия по новому строительству системы водоснабжения", п. 15 (Редакция 2015 г.)</t>
  </si>
  <si>
    <t xml:space="preserve">Перевод технологии обеззараживания водозабора «Усолка» с жидкого хлора на гипохлорит натрия </t>
  </si>
  <si>
    <t>Внеплощадочные сети водопровода м-на "З-1"и"З-2"</t>
  </si>
  <si>
    <t>№30342</t>
  </si>
  <si>
    <t>Раздел 4.1. Схемы водоснабжения "Перечень основных мероприятий по реализации схем водоснабжения с разбивкой по годам", таблица 4.1 "Основные мероприятия по строительству и реконструкции системы водоснабжения", 
п. 1. Редакция 2015 г.)</t>
  </si>
  <si>
    <t>Реконструкция магистрального водовода Д500мм (блокирующего), подающего воду на м-н Набережная</t>
  </si>
  <si>
    <t>Межквартальные сети водоснабжения от водонасосной станции третьего подъема до ул. Ивана Дощеникова</t>
  </si>
  <si>
    <t>Раздел 4.1. Схемы водоснабжения "Перечень основных мероприятий по реализации схем водоснабжения с разбивкой по годам", таблица 4.2 "Основные мероприятия по новому строительству системы водоснабжения", п. 28 (Редакция 2015 г.)</t>
  </si>
  <si>
    <t>Строительство сетей водоснабжения микрорайона "Любимов" на правом берегу г. Березники - Строительство межквартальных сетей водоснабжения от водонасосной станции третьего подъема до ул. Ивана Дощеникова для подключения жилых кварталов №6, 10, 15, 16</t>
  </si>
  <si>
    <t>Насосная станция второго подъема водозабора Извер</t>
  </si>
  <si>
    <t>№10045</t>
  </si>
  <si>
    <t>Раздел 4.1. Схемы водоснабжения "Перечень основных мероприятий по реализации схем водоснабжения с разбивкой по годам", таблица 4.2 "Основные мероприятия по новому строительству системы водоснабжения", п. 17,18 (Редакция 2015 г.)</t>
  </si>
  <si>
    <t>Установка насосного оборудования в количестве 4 насосных агрегатов на водозабор "Извер"</t>
  </si>
  <si>
    <t>Здание насосной станции в/з Усолка</t>
  </si>
  <si>
    <t>№10061</t>
  </si>
  <si>
    <t>Раздел 4.1. Схемы водоснабжения "Перечень основных мероприятий по реализации схем водоснабжения с разбивкой по годам", таблица 4.2 "Основные мероприятия по новому строительству системы водоснабжения", п. 19 (Редакция 2015 г.)</t>
  </si>
  <si>
    <t>Повышение энергетической эффективности</t>
  </si>
  <si>
    <t>Модернизация (приобретение и установка) насосных агрегатов на водозабор "Усолка" - 4 ед.</t>
  </si>
  <si>
    <t>2018, 2020</t>
  </si>
  <si>
    <t>НС - 1 подъема водозабор "Усолка"
НС - 1 подъема водозаболр "Извер"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</si>
  <si>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1.3 (Редакция 2022 г. с изм.)</t>
  </si>
  <si>
    <t>Модернизация (приобретение и установка) насосных агрегатов на НС – 1 подъема водозаборов «Усолка», «Извер»</t>
  </si>
  <si>
    <t>2022, 2024, 2026, 2028, 2030, 2032, 2034, 2035, 2036, 2038, 2040</t>
  </si>
  <si>
    <t>СЕКТОР ВОДООТВЕДЕНИЯ</t>
  </si>
  <si>
    <t>ВО</t>
  </si>
  <si>
    <t>Кирпичное здание блока насосно-воздуходувной ГКОС</t>
  </si>
  <si>
    <t>№10085</t>
  </si>
  <si>
    <t>Схема водоотведения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3, п.3.) (Редакция 2015 г.)</t>
  </si>
  <si>
    <t>Замена насосного оборудования иловой насосной станции городских очистных сооружений</t>
  </si>
  <si>
    <t>Кирпичное здание канализационной насосной станции № 7(лит.А)</t>
  </si>
  <si>
    <t>№ 20007</t>
  </si>
  <si>
    <t>Раздел 4.2 Схемы водоотведения "Перечень основных мероприятий по реализации схем водоотведения с разбивкой по годам, включая технические обоснования этих мероприятий", таблица 4.1 "Основные мероприятия по строительству и реконструкции системы водоотведения", п. 8 (Редакция 2015 г.)</t>
  </si>
  <si>
    <t>Замена насосного оборудования КНС 7 с Насосов СД800-32 на менее энергоёмкие насосы (2 шт.)</t>
  </si>
  <si>
    <t>Здания, сооружения, оборудование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</si>
  <si>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4, п.1 Редакция 2022г.с изм.)</t>
  </si>
  <si>
    <t>Повышение экологической эффективности</t>
  </si>
  <si>
    <t>Реконструкция и модернизация действующих очистных сооружениений левого берега, главной канализационной насосной станции</t>
  </si>
  <si>
    <t>2019-2036</t>
  </si>
  <si>
    <t>Сети водоотведения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</si>
  <si>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1, п.1.Редакция 2022г.с изм.)</t>
  </si>
  <si>
    <t xml:space="preserve">Реконструкция самотечного коллектора Ду700мм 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</si>
  <si>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2, п.1, Редакция 2022г.с изм.)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</si>
  <si>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1, п.2, Редакция 2022г.с изм.)</t>
  </si>
  <si>
    <t>Реконструкция и перекладка аварийных сетей водоотведения</t>
  </si>
  <si>
    <t xml:space="preserve">2025-2040 </t>
  </si>
  <si>
    <t>КНС 3,4,5,6,7,Новожилово</t>
  </si>
  <si>
    <t>Схема водоотведения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3, п.1.Редакция 2022г.с изм.)</t>
  </si>
  <si>
    <t>Межквартальные сети водоотведения хозяйственно-бытовой канализации от квартала № 16 до ул. Ивана Дощеникова</t>
  </si>
  <si>
    <t>Раздел 4.2 Схемы водоотведения "Перечень основных мероприятий по реализации схем водоотведения с разбивкой по годам, включая технические обоснования этих мероприятий", таблица 4.2 "Основные мероприятия по новому строительству системы водоотведения", п. 4 (Редакция 2015 г.)</t>
  </si>
  <si>
    <t>Строительство новых объектов централизованных систем водоотведения</t>
  </si>
  <si>
    <t>Строительство сетей водоотведения микрорайона "Любимов" на правом берегу г. Березники - строительство межквартальных сетей водоотведения хозяйственно-бытовой канализации от квартала № 16 до ул. Ивана Дощеникова для подключения жилых кварталов №6, 10, 15, 16</t>
  </si>
  <si>
    <t>Здание главная канализационная насосная станция ГКОС (литА-А-2)</t>
  </si>
  <si>
    <t>№ 20029</t>
  </si>
  <si>
    <t>Раздел 4.2 Схемы водоотведения "Перечень основных мероприятий по реализации схем водоотведения с разбивкой по годам, включая технические обоснования этих мероприятий", таблица 4.2 "Основные мероприятия по новому строительству системы водоотведения", п. 16 (Редакция 2015 г.)</t>
  </si>
  <si>
    <t xml:space="preserve">Установка приборов учёта стоков на ГКНС ( 2 ед.) </t>
  </si>
  <si>
    <t>Итого 2017-2040, в том числе:</t>
  </si>
  <si>
    <t>Временно исполняющий полномочия</t>
  </si>
  <si>
    <t>Генеральный директор МУП "Водоканал г. Березники"</t>
  </si>
  <si>
    <t>Главный управляющий директор ООО "БВК</t>
  </si>
  <si>
    <t>Губернатор Пермского края</t>
  </si>
  <si>
    <t>главы города Березники -</t>
  </si>
  <si>
    <t>главы администрации города Березники</t>
  </si>
  <si>
    <t>________________ М.А. Шинкарёв</t>
  </si>
  <si>
    <t>_______________Е.А.Тупицын</t>
  </si>
  <si>
    <t>____________________В.В.Глазков</t>
  </si>
  <si>
    <t>____________________Д.Н.Махонин</t>
  </si>
  <si>
    <t xml:space="preserve">  модернизации и замене морально устаревшего и физически изношенного оборудования новым более производительным оборудованием, объекта Соглашения за счет платы концедента</t>
  </si>
  <si>
    <t>Строительство сетей водоснабжения в районе Суханово для многодетных семей</t>
  </si>
  <si>
    <t xml:space="preserve">Строительство сетей водоснабжения в районе Шарапы для многодетных семей 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</si>
  <si>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2.2  Редакция 2022 г.с изм.)</t>
  </si>
  <si>
    <t xml:space="preserve">Реконструкция водовода по ул. Юбилейная от ул. Мира до ул Свердлова </t>
  </si>
  <si>
    <t>№ 30271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</si>
  <si>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2.3  Редакция 2022 г.с изм.)</t>
  </si>
  <si>
    <t xml:space="preserve">Реконструкция водовода по ул. Гражданская </t>
  </si>
  <si>
    <t>№ 30237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</si>
  <si>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2.4  Редакция 2022 г.с изм.)</t>
  </si>
  <si>
    <t xml:space="preserve">Реконструкция водовода по ул. Хользунова </t>
  </si>
  <si>
    <t>№ 30141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</si>
  <si>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2.5  Редакция 2022 г.с изм.)</t>
  </si>
  <si>
    <t xml:space="preserve">Реконструкция водовода по ул. Магистральной  </t>
  </si>
  <si>
    <t>№ 31298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</si>
  <si>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2.6  Редакция 2022 г.с изм.)</t>
  </si>
  <si>
    <t xml:space="preserve">Реконструкция водовода, подающего воду на АО «БСЗ» 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</si>
  <si>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2.7  Редакция 2022 г.с изм.)</t>
  </si>
  <si>
    <t xml:space="preserve">Строительство водовода по ул. Гражданской (переход через дорогу по ул.Юбилейная на ВНС-10 резервная нитка) 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</si>
  <si>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2.8  Редакция 2022 г.с изм.)</t>
  </si>
  <si>
    <t xml:space="preserve">Реконструкция водовода от Пермской дороги до ВНС - 13. Строительство резервной нитки. </t>
  </si>
  <si>
    <t>№ 30570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</si>
  <si>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2.11  Редакция 2022 г.с изм.)</t>
  </si>
  <si>
    <t xml:space="preserve">Реконструкция водовода по  ул. Набережная 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</si>
  <si>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2.13  Редакция 2022 г.с изм.)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</si>
  <si>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3.3  Редакция 2022 г.с изм.)</t>
  </si>
  <si>
    <t xml:space="preserve">Строительство сетей до границы земельного участка многодетным семьям в г. Усолье 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</si>
  <si>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1.2  Редакция 2022 г.с изм.)</t>
  </si>
  <si>
    <t xml:space="preserve">Создание автоматизированной системы мониторинга работы разводящей сети и насосных станций (диктующие точки, диспетчеризация, телеметрия, ПУВ, автоматизированные ВРК) 
</t>
  </si>
  <si>
    <t>Схема водоснабжения (Раздел 1.6. Схемы водоснабжения "Оценка объемов капитальных вложений в строительство, реконструкцию и модернизацию объектов централизованных систем водоснабжения", таблица 39 "Объемы капитальных вложений в строительство, реконструкцию и (или) модернизацию объектов централизованного водоснабжения", п. 1.1  Редакция 2022 г.с изм.)</t>
  </si>
  <si>
    <t>№ 35697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</si>
  <si>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1, п. 3. Редакция 2022г.с изм.)</t>
  </si>
  <si>
    <t xml:space="preserve">Реконструкция напорного коллектора  от камеры переключения до ГОС 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</si>
  <si>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2, п. 1. Редакция 2022г.с изм.)</t>
  </si>
  <si>
    <t xml:space="preserve">Строительство сетей водоотведения п Николаев Посад с реконструкцией КНС № 6 </t>
  </si>
  <si>
    <t>№ 20003, 20002, 20071, 20001, 20007, 20006</t>
  </si>
  <si>
    <t>Схема водоотведения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3, п.1 Редакция 2022г.с изм.)</t>
  </si>
  <si>
    <t>Схема водоотведения  (Раздел 2.6 "Оценка потребности в капитальных вложениях в строительство, реконструкцию и модернизацию объектов централизованной системы водоотведения" , таблица 69 "Объемы капитальных вложений в строительство, реконструкцию и (или) модернизацию объектов централизованного водоотведения", группа 4, п.1 Редакция 2022г. с изм.)</t>
  </si>
  <si>
    <t>55000</t>
  </si>
  <si>
    <t>220000</t>
  </si>
  <si>
    <t>деление по ВС и ВО  условное</t>
  </si>
  <si>
    <t>новые</t>
  </si>
  <si>
    <t>значения</t>
  </si>
  <si>
    <t>№ 30225</t>
  </si>
  <si>
    <t>№ 35391</t>
  </si>
  <si>
    <t>Сумма финансирования концессионера</t>
  </si>
  <si>
    <t>Сумма финансирования концедента</t>
  </si>
  <si>
    <t xml:space="preserve">Реконструкция КНС города с заменой устаревшего насосного оборудования на менее энергоёмкое. </t>
  </si>
  <si>
    <t>№ 10019,  10023, 10038, 10039</t>
  </si>
  <si>
    <t>Итого, в том числе:</t>
  </si>
  <si>
    <t>тыс. р. (Капитальные вложения определены в текущих ценах)</t>
  </si>
  <si>
    <t>тыс. р.  (Капитальные вложения определены в текущих ценах)</t>
  </si>
  <si>
    <r>
      <t xml:space="preserve">Приложение 4.2 к постановлению администрации города                                   от </t>
    </r>
    <r>
      <rPr>
        <u val="single"/>
        <sz val="14"/>
        <color indexed="55"/>
        <rFont val="Times New Roman"/>
        <family val="1"/>
      </rPr>
      <t>28.10.2022 № 01-02-1919</t>
    </r>
    <r>
      <rPr>
        <sz val="14"/>
        <color indexed="55"/>
        <rFont val="Times New Roman"/>
        <family val="1"/>
      </rPr>
      <t xml:space="preserve">                                                                                     
Приложение 6 к постановлению администрации города                                    от </t>
    </r>
    <r>
      <rPr>
        <u val="single"/>
        <sz val="14"/>
        <color indexed="55"/>
        <rFont val="Times New Roman"/>
        <family val="1"/>
      </rPr>
      <t xml:space="preserve">28.12.2016 № 3835 </t>
    </r>
    <r>
      <rPr>
        <sz val="14"/>
        <color indexed="55"/>
        <rFont val="Times New Roman"/>
        <family val="1"/>
      </rPr>
      <t xml:space="preserve"> </t>
    </r>
  </si>
  <si>
    <r>
      <t xml:space="preserve">Приложение 3 к постановлению администрации города                                                                          </t>
    </r>
    <r>
      <rPr>
        <u val="single"/>
        <sz val="22"/>
        <color indexed="55"/>
        <rFont val="Times New Roman"/>
        <family val="1"/>
      </rPr>
      <t xml:space="preserve">от 28.10.2022 № 01-02-1919 </t>
    </r>
    <r>
      <rPr>
        <sz val="22"/>
        <color indexed="55"/>
        <rFont val="Times New Roman"/>
        <family val="1"/>
      </rPr>
      <t xml:space="preserve">                                                                                    
Приложение 4 к постановлению администрации города                                                  от </t>
    </r>
    <r>
      <rPr>
        <u val="single"/>
        <sz val="22"/>
        <color indexed="55"/>
        <rFont val="Times New Roman"/>
        <family val="1"/>
      </rPr>
      <t xml:space="preserve">28.12.2016 № 3835 </t>
    </r>
    <r>
      <rPr>
        <sz val="22"/>
        <color indexed="55"/>
        <rFont val="Times New Roman"/>
        <family val="1"/>
      </rPr>
      <t xml:space="preserve">    
                      </t>
    </r>
  </si>
  <si>
    <r>
      <t xml:space="preserve">Приложение 4 к постановлению администрации города                      от </t>
    </r>
    <r>
      <rPr>
        <u val="single"/>
        <sz val="18"/>
        <color indexed="55"/>
        <rFont val="Times New Roman"/>
        <family val="1"/>
      </rPr>
      <t>28.10.2022 № 01-02-1919</t>
    </r>
    <r>
      <rPr>
        <sz val="18"/>
        <color indexed="55"/>
        <rFont val="Times New Roman"/>
        <family val="1"/>
      </rPr>
      <t xml:space="preserve">                                                                                      
Приложение 6 к постановлению администрации города                      от </t>
    </r>
    <r>
      <rPr>
        <u val="single"/>
        <sz val="18"/>
        <color indexed="55"/>
        <rFont val="Times New Roman"/>
        <family val="1"/>
      </rPr>
      <t xml:space="preserve">28.12.2016 № 3835 </t>
    </r>
    <r>
      <rPr>
        <sz val="18"/>
        <color indexed="55"/>
        <rFont val="Times New Roman"/>
        <family val="1"/>
      </rPr>
      <t xml:space="preserve">    </t>
    </r>
  </si>
  <si>
    <r>
      <t xml:space="preserve">Приложение 4.1 к постановлению администрации города                                   от </t>
    </r>
    <r>
      <rPr>
        <u val="single"/>
        <sz val="14"/>
        <color indexed="55"/>
        <rFont val="Times New Roman"/>
        <family val="1"/>
      </rPr>
      <t xml:space="preserve">28.10.2022 № 01-02-1919 </t>
    </r>
    <r>
      <rPr>
        <sz val="14"/>
        <color indexed="55"/>
        <rFont val="Times New Roman"/>
        <family val="1"/>
      </rPr>
      <t xml:space="preserve">                                                                                      
Приложение 6 к постановлению администрации города                                    от </t>
    </r>
    <r>
      <rPr>
        <u val="single"/>
        <sz val="14"/>
        <color indexed="55"/>
        <rFont val="Times New Roman"/>
        <family val="1"/>
      </rPr>
      <t>28.12.2016 № 3835</t>
    </r>
    <r>
      <rPr>
        <sz val="14"/>
        <color indexed="55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</si>
</sst>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##0_р_._-;\-* ###0_р_._-;_-* \-??_р_._-;_-@_-"/>
    <numFmt numFmtId="173" formatCode="#,##0.000"/>
    <numFmt numFmtId="174" formatCode="#,##0.0000"/>
    <numFmt numFmtId="175" formatCode="0.0000000000"/>
    <numFmt numFmtId="176" formatCode="#,##0.0000000"/>
  </numFmts>
  <fonts count="70">
    <font>
      <sz val="11"/>
      <color rgb="FF000000"/>
      <name val="Calibri"/>
      <family val="0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5"/>
      <name val="Times New Roman"/>
      <family val="1"/>
    </font>
    <font>
      <u val="single"/>
      <sz val="18"/>
      <color indexed="55"/>
      <name val="Times New Roman"/>
      <family val="1"/>
    </font>
    <font>
      <sz val="22"/>
      <color indexed="55"/>
      <name val="Times New Roman"/>
      <family val="1"/>
    </font>
    <font>
      <u val="single"/>
      <sz val="22"/>
      <color indexed="55"/>
      <name val="Times New Roman"/>
      <family val="1"/>
    </font>
    <font>
      <sz val="14"/>
      <color indexed="55"/>
      <name val="Times New Roman"/>
      <family val="1"/>
    </font>
    <font>
      <u val="single"/>
      <sz val="14"/>
      <color indexed="55"/>
      <name val="Times New Roman"/>
      <family val="1"/>
    </font>
    <font>
      <sz val="11"/>
      <color indexed="3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3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10"/>
      <color indexed="55"/>
      <name val="Times New Roman"/>
      <family val="1"/>
    </font>
    <font>
      <sz val="12"/>
      <color indexed="55"/>
      <name val="Times New Roman"/>
      <family val="1"/>
    </font>
    <font>
      <sz val="10"/>
      <color indexed="55"/>
      <name val="Calibri"/>
      <family val="2"/>
    </font>
    <font>
      <b/>
      <sz val="12"/>
      <color indexed="55"/>
      <name val="Times New Roman"/>
      <family val="1"/>
    </font>
    <font>
      <sz val="14"/>
      <color indexed="55"/>
      <name val="Calibri"/>
      <family val="2"/>
    </font>
    <font>
      <b/>
      <sz val="18"/>
      <color indexed="55"/>
      <name val="Times New Roman"/>
      <family val="1"/>
    </font>
    <font>
      <sz val="22"/>
      <color indexed="55"/>
      <name val="Calibri"/>
      <family val="2"/>
    </font>
    <font>
      <sz val="18"/>
      <color indexed="5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22"/>
      <color rgb="FF000000"/>
      <name val="Times New Roman"/>
      <family val="1"/>
    </font>
    <font>
      <sz val="22"/>
      <color rgb="FF000000"/>
      <name val="Calibri"/>
      <family val="2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Border="0" applyProtection="0">
      <alignment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55" fillId="0" borderId="0" xfId="0" applyNumberFormat="1" applyFont="1" applyAlignment="1">
      <alignment vertical="center" wrapText="1"/>
    </xf>
    <xf numFmtId="0" fontId="55" fillId="0" borderId="0" xfId="0" applyFont="1" applyBorder="1" applyAlignment="1" applyProtection="1">
      <alignment vertical="center" wrapText="1"/>
      <protection/>
    </xf>
    <xf numFmtId="49" fontId="55" fillId="33" borderId="0" xfId="0" applyNumberFormat="1" applyFont="1" applyFill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vertical="center" wrapText="1"/>
    </xf>
    <xf numFmtId="172" fontId="57" fillId="0" borderId="10" xfId="0" applyNumberFormat="1" applyFont="1" applyBorder="1" applyAlignment="1" applyProtection="1">
      <alignment horizontal="right" vertical="center" wrapText="1"/>
      <protection/>
    </xf>
    <xf numFmtId="49" fontId="57" fillId="0" borderId="10" xfId="0" applyNumberFormat="1" applyFont="1" applyFill="1" applyBorder="1" applyAlignment="1">
      <alignment vertical="center" wrapText="1"/>
    </xf>
    <xf numFmtId="49" fontId="57" fillId="33" borderId="10" xfId="0" applyNumberFormat="1" applyFont="1" applyFill="1" applyBorder="1" applyAlignment="1">
      <alignment vertical="center" wrapText="1"/>
    </xf>
    <xf numFmtId="1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 applyProtection="1">
      <alignment vertical="center" wrapText="1"/>
      <protection/>
    </xf>
    <xf numFmtId="1" fontId="57" fillId="33" borderId="10" xfId="0" applyNumberFormat="1" applyFont="1" applyFill="1" applyBorder="1" applyAlignment="1">
      <alignment horizontal="center" vertical="center" wrapText="1"/>
    </xf>
    <xf numFmtId="49" fontId="57" fillId="35" borderId="10" xfId="0" applyNumberFormat="1" applyFont="1" applyFill="1" applyBorder="1" applyAlignment="1">
      <alignment vertical="center" wrapText="1"/>
    </xf>
    <xf numFmtId="172" fontId="57" fillId="35" borderId="10" xfId="0" applyNumberFormat="1" applyFont="1" applyFill="1" applyBorder="1" applyAlignment="1" applyProtection="1">
      <alignment horizontal="right" vertical="center" wrapText="1"/>
      <protection/>
    </xf>
    <xf numFmtId="1" fontId="57" fillId="35" borderId="10" xfId="0" applyNumberFormat="1" applyFont="1" applyFill="1" applyBorder="1" applyAlignment="1">
      <alignment horizontal="center" vertical="center" wrapText="1"/>
    </xf>
    <xf numFmtId="49" fontId="57" fillId="35" borderId="10" xfId="0" applyNumberFormat="1" applyFont="1" applyFill="1" applyBorder="1" applyAlignment="1">
      <alignment horizontal="center" vertical="center" wrapText="1"/>
    </xf>
    <xf numFmtId="49" fontId="55" fillId="36" borderId="0" xfId="0" applyNumberFormat="1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58" fillId="0" borderId="0" xfId="0" applyNumberFormat="1" applyFont="1" applyFill="1" applyAlignment="1">
      <alignment horizontal="right" vertical="center" wrapText="1"/>
    </xf>
    <xf numFmtId="0" fontId="58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vertical="center" wrapText="1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/>
    </xf>
    <xf numFmtId="49" fontId="55" fillId="0" borderId="0" xfId="0" applyNumberFormat="1" applyFont="1" applyAlignment="1">
      <alignment wrapText="1"/>
    </xf>
    <xf numFmtId="0" fontId="57" fillId="0" borderId="0" xfId="0" applyFont="1" applyFill="1" applyAlignment="1">
      <alignment horizontal="right"/>
    </xf>
    <xf numFmtId="0" fontId="58" fillId="0" borderId="0" xfId="0" applyNumberFormat="1" applyFont="1" applyFill="1" applyAlignment="1">
      <alignment horizontal="right" wrapText="1"/>
    </xf>
    <xf numFmtId="49" fontId="55" fillId="0" borderId="0" xfId="0" applyNumberFormat="1" applyFont="1" applyAlignment="1">
      <alignment horizontal="center" wrapText="1"/>
    </xf>
    <xf numFmtId="49" fontId="59" fillId="0" borderId="11" xfId="0" applyNumberFormat="1" applyFont="1" applyBorder="1" applyAlignment="1">
      <alignment vertical="center" wrapText="1"/>
    </xf>
    <xf numFmtId="4" fontId="56" fillId="34" borderId="10" xfId="0" applyNumberFormat="1" applyFont="1" applyFill="1" applyBorder="1" applyAlignment="1" applyProtection="1">
      <alignment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 applyProtection="1">
      <alignment vertical="center" wrapText="1"/>
      <protection/>
    </xf>
    <xf numFmtId="49" fontId="57" fillId="33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Border="1" applyAlignment="1">
      <alignment vertical="center" wrapText="1"/>
    </xf>
    <xf numFmtId="173" fontId="60" fillId="0" borderId="10" xfId="0" applyNumberFormat="1" applyFont="1" applyBorder="1" applyAlignment="1" applyProtection="1">
      <alignment vertical="center" wrapText="1"/>
      <protection/>
    </xf>
    <xf numFmtId="4" fontId="57" fillId="35" borderId="10" xfId="0" applyNumberFormat="1" applyFont="1" applyFill="1" applyBorder="1" applyAlignment="1" applyProtection="1">
      <alignment vertical="center" wrapText="1"/>
      <protection/>
    </xf>
    <xf numFmtId="4" fontId="57" fillId="34" borderId="10" xfId="0" applyNumberFormat="1" applyFont="1" applyFill="1" applyBorder="1" applyAlignment="1" applyProtection="1">
      <alignment vertical="center" wrapText="1"/>
      <protection/>
    </xf>
    <xf numFmtId="2" fontId="55" fillId="0" borderId="0" xfId="0" applyNumberFormat="1" applyFont="1" applyAlignment="1">
      <alignment vertical="center" wrapText="1"/>
    </xf>
    <xf numFmtId="49" fontId="55" fillId="36" borderId="0" xfId="0" applyNumberFormat="1" applyFont="1" applyFill="1" applyAlignment="1">
      <alignment horizontal="center" vertical="center" wrapText="1"/>
    </xf>
    <xf numFmtId="2" fontId="55" fillId="36" borderId="0" xfId="0" applyNumberFormat="1" applyFont="1" applyFill="1" applyAlignment="1">
      <alignment vertical="center" wrapText="1"/>
    </xf>
    <xf numFmtId="0" fontId="58" fillId="0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Alignment="1">
      <alignment horizontal="left" vertical="center" wrapText="1"/>
    </xf>
    <xf numFmtId="49" fontId="55" fillId="37" borderId="0" xfId="0" applyNumberFormat="1" applyFont="1" applyFill="1" applyAlignment="1">
      <alignment vertical="center" wrapText="1"/>
    </xf>
    <xf numFmtId="49" fontId="55" fillId="0" borderId="0" xfId="0" applyNumberFormat="1" applyFont="1" applyFill="1" applyAlignment="1">
      <alignment horizontal="left" vertical="center" wrapText="1"/>
    </xf>
    <xf numFmtId="0" fontId="58" fillId="0" borderId="0" xfId="0" applyNumberFormat="1" applyFont="1" applyFill="1" applyAlignment="1">
      <alignment horizontal="right"/>
    </xf>
    <xf numFmtId="49" fontId="55" fillId="0" borderId="0" xfId="0" applyNumberFormat="1" applyFont="1" applyBorder="1" applyAlignment="1">
      <alignment horizontal="center" vertical="center" wrapText="1"/>
    </xf>
    <xf numFmtId="49" fontId="55" fillId="0" borderId="0" xfId="0" applyNumberFormat="1" applyFont="1" applyFill="1" applyAlignment="1">
      <alignment vertical="center" wrapText="1"/>
    </xf>
    <xf numFmtId="49" fontId="55" fillId="0" borderId="0" xfId="0" applyNumberFormat="1" applyFont="1" applyFill="1" applyAlignment="1">
      <alignment horizontal="center" vertical="center" wrapText="1"/>
    </xf>
    <xf numFmtId="3" fontId="57" fillId="35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 applyProtection="1">
      <alignment horizontal="right" vertical="center" wrapText="1"/>
      <protection/>
    </xf>
    <xf numFmtId="49" fontId="57" fillId="0" borderId="12" xfId="0" applyNumberFormat="1" applyFont="1" applyBorder="1" applyAlignment="1">
      <alignment horizontal="center" vertical="center" wrapText="1"/>
    </xf>
    <xf numFmtId="1" fontId="56" fillId="35" borderId="13" xfId="0" applyNumberFormat="1" applyFont="1" applyFill="1" applyBorder="1" applyAlignment="1">
      <alignment horizontal="center" vertical="center" wrapText="1"/>
    </xf>
    <xf numFmtId="49" fontId="56" fillId="35" borderId="12" xfId="0" applyNumberFormat="1" applyFont="1" applyFill="1" applyBorder="1" applyAlignment="1">
      <alignment horizontal="center" vertical="center" wrapText="1"/>
    </xf>
    <xf numFmtId="49" fontId="56" fillId="35" borderId="10" xfId="0" applyNumberFormat="1" applyFont="1" applyFill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172" fontId="57" fillId="0" borderId="10" xfId="0" applyNumberFormat="1" applyFont="1" applyFill="1" applyBorder="1" applyAlignment="1" applyProtection="1">
      <alignment horizontal="right" vertical="center" wrapText="1"/>
      <protection/>
    </xf>
    <xf numFmtId="49" fontId="57" fillId="35" borderId="10" xfId="0" applyNumberFormat="1" applyFont="1" applyFill="1" applyBorder="1" applyAlignment="1">
      <alignment horizontal="right" vertical="center" wrapText="1"/>
    </xf>
    <xf numFmtId="3" fontId="57" fillId="34" borderId="10" xfId="0" applyNumberFormat="1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Alignment="1">
      <alignment vertical="center"/>
    </xf>
    <xf numFmtId="0" fontId="58" fillId="0" borderId="0" xfId="0" applyNumberFormat="1" applyFont="1" applyFill="1" applyAlignment="1">
      <alignment horizontal="left" wrapText="1"/>
    </xf>
    <xf numFmtId="0" fontId="58" fillId="0" borderId="0" xfId="0" applyNumberFormat="1" applyFont="1" applyFill="1" applyAlignment="1">
      <alignment wrapText="1"/>
    </xf>
    <xf numFmtId="0" fontId="55" fillId="0" borderId="0" xfId="0" applyFont="1" applyFill="1" applyAlignment="1">
      <alignment vertical="center" wrapText="1"/>
    </xf>
    <xf numFmtId="49" fontId="57" fillId="0" borderId="10" xfId="0" applyNumberFormat="1" applyFont="1" applyBorder="1" applyAlignment="1">
      <alignment horizontal="right" vertical="center" wrapText="1"/>
    </xf>
    <xf numFmtId="173" fontId="60" fillId="0" borderId="10" xfId="0" applyNumberFormat="1" applyFont="1" applyBorder="1" applyAlignment="1" applyProtection="1">
      <alignment horizontal="center" vertical="center" wrapText="1"/>
      <protection/>
    </xf>
    <xf numFmtId="49" fontId="57" fillId="33" borderId="10" xfId="0" applyNumberFormat="1" applyFont="1" applyFill="1" applyBorder="1" applyAlignment="1">
      <alignment horizontal="right" vertical="center" wrapText="1"/>
    </xf>
    <xf numFmtId="173" fontId="60" fillId="33" borderId="10" xfId="0" applyNumberFormat="1" applyFont="1" applyFill="1" applyBorder="1" applyAlignment="1" applyProtection="1">
      <alignment horizontal="center" vertical="center" wrapText="1"/>
      <protection/>
    </xf>
    <xf numFmtId="173" fontId="60" fillId="0" borderId="12" xfId="0" applyNumberFormat="1" applyFont="1" applyBorder="1" applyAlignment="1" applyProtection="1">
      <alignment horizontal="center" vertical="center" wrapText="1"/>
      <protection/>
    </xf>
    <xf numFmtId="173" fontId="62" fillId="35" borderId="12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Fill="1" applyBorder="1" applyAlignment="1">
      <alignment horizontal="right" vertical="center" wrapText="1"/>
    </xf>
    <xf numFmtId="173" fontId="62" fillId="35" borderId="12" xfId="0" applyNumberFormat="1" applyFont="1" applyFill="1" applyBorder="1" applyAlignment="1" applyProtection="1">
      <alignment vertical="center" wrapText="1"/>
      <protection/>
    </xf>
    <xf numFmtId="173" fontId="60" fillId="34" borderId="10" xfId="0" applyNumberFormat="1" applyFont="1" applyFill="1" applyBorder="1" applyAlignment="1" applyProtection="1">
      <alignment vertical="center" wrapText="1"/>
      <protection/>
    </xf>
    <xf numFmtId="0" fontId="58" fillId="0" borderId="0" xfId="0" applyNumberFormat="1" applyFont="1" applyFill="1" applyAlignment="1">
      <alignment horizontal="left" vertical="center"/>
    </xf>
    <xf numFmtId="0" fontId="58" fillId="0" borderId="0" xfId="0" applyNumberFormat="1" applyFont="1" applyFill="1" applyAlignment="1">
      <alignment horizontal="left"/>
    </xf>
    <xf numFmtId="2" fontId="55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49" fontId="55" fillId="0" borderId="0" xfId="0" applyNumberFormat="1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center" wrapText="1"/>
    </xf>
    <xf numFmtId="0" fontId="0" fillId="38" borderId="0" xfId="0" applyFill="1" applyAlignment="1">
      <alignment/>
    </xf>
    <xf numFmtId="49" fontId="55" fillId="38" borderId="0" xfId="0" applyNumberFormat="1" applyFont="1" applyFill="1" applyAlignment="1">
      <alignment vertical="center" wrapText="1"/>
    </xf>
    <xf numFmtId="0" fontId="58" fillId="0" borderId="0" xfId="0" applyNumberFormat="1" applyFont="1" applyFill="1" applyAlignment="1">
      <alignment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3" fontId="57" fillId="35" borderId="13" xfId="0" applyNumberFormat="1" applyFont="1" applyFill="1" applyBorder="1" applyAlignment="1">
      <alignment horizontal="center" vertical="center" wrapText="1"/>
    </xf>
    <xf numFmtId="49" fontId="57" fillId="35" borderId="12" xfId="0" applyNumberFormat="1" applyFont="1" applyFill="1" applyBorder="1" applyAlignment="1">
      <alignment horizontal="center" vertical="center" wrapText="1"/>
    </xf>
    <xf numFmtId="49" fontId="57" fillId="35" borderId="12" xfId="0" applyNumberFormat="1" applyFont="1" applyFill="1" applyBorder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49" fontId="57" fillId="0" borderId="0" xfId="0" applyNumberFormat="1" applyFont="1" applyAlignment="1">
      <alignment horizontal="center" vertical="center" wrapText="1"/>
    </xf>
    <xf numFmtId="0" fontId="38" fillId="0" borderId="0" xfId="0" applyFont="1" applyFill="1" applyAlignment="1">
      <alignment/>
    </xf>
    <xf numFmtId="0" fontId="63" fillId="0" borderId="0" xfId="0" applyNumberFormat="1" applyFont="1" applyFill="1" applyAlignment="1">
      <alignment wrapText="1"/>
    </xf>
    <xf numFmtId="49" fontId="57" fillId="35" borderId="12" xfId="0" applyNumberFormat="1" applyFont="1" applyFill="1" applyBorder="1" applyAlignment="1">
      <alignment horizontal="right" vertical="center" wrapText="1"/>
    </xf>
    <xf numFmtId="173" fontId="62" fillId="35" borderId="12" xfId="0" applyNumberFormat="1" applyFont="1" applyFill="1" applyBorder="1" applyAlignment="1" applyProtection="1">
      <alignment horizontal="center" vertical="center" wrapText="1"/>
      <protection/>
    </xf>
    <xf numFmtId="173" fontId="60" fillId="0" borderId="13" xfId="0" applyNumberFormat="1" applyFont="1" applyFill="1" applyBorder="1" applyAlignment="1" applyProtection="1">
      <alignment vertical="center" wrapText="1"/>
      <protection/>
    </xf>
    <xf numFmtId="49" fontId="57" fillId="0" borderId="13" xfId="0" applyNumberFormat="1" applyFont="1" applyBorder="1" applyAlignment="1">
      <alignment horizontal="right" vertical="center" wrapText="1"/>
    </xf>
    <xf numFmtId="173" fontId="60" fillId="0" borderId="13" xfId="0" applyNumberFormat="1" applyFont="1" applyBorder="1" applyAlignment="1" applyProtection="1">
      <alignment vertical="center" wrapText="1"/>
      <protection/>
    </xf>
    <xf numFmtId="0" fontId="58" fillId="0" borderId="0" xfId="0" applyFont="1" applyFill="1" applyAlignment="1">
      <alignment vertical="center"/>
    </xf>
    <xf numFmtId="0" fontId="63" fillId="0" borderId="0" xfId="0" applyNumberFormat="1" applyFont="1" applyFill="1" applyAlignment="1">
      <alignment vertical="center" wrapText="1"/>
    </xf>
    <xf numFmtId="0" fontId="63" fillId="0" borderId="0" xfId="0" applyFont="1" applyFill="1" applyAlignment="1">
      <alignment vertical="center"/>
    </xf>
    <xf numFmtId="173" fontId="63" fillId="0" borderId="0" xfId="0" applyNumberFormat="1" applyFont="1" applyFill="1" applyAlignment="1">
      <alignment vertical="center" wrapText="1"/>
    </xf>
    <xf numFmtId="0" fontId="63" fillId="0" borderId="0" xfId="0" applyFont="1" applyFill="1" applyAlignment="1">
      <alignment/>
    </xf>
    <xf numFmtId="175" fontId="57" fillId="0" borderId="0" xfId="0" applyNumberFormat="1" applyFont="1" applyAlignment="1">
      <alignment vertical="center" wrapText="1"/>
    </xf>
    <xf numFmtId="49" fontId="55" fillId="0" borderId="0" xfId="0" applyNumberFormat="1" applyFont="1" applyFill="1" applyAlignment="1">
      <alignment wrapText="1"/>
    </xf>
    <xf numFmtId="174" fontId="55" fillId="0" borderId="0" xfId="0" applyNumberFormat="1" applyFont="1" applyFill="1" applyAlignment="1">
      <alignment vertical="center" wrapText="1"/>
    </xf>
    <xf numFmtId="174" fontId="55" fillId="37" borderId="0" xfId="0" applyNumberFormat="1" applyFont="1" applyFill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73" fontId="60" fillId="0" borderId="10" xfId="0" applyNumberFormat="1" applyFont="1" applyFill="1" applyBorder="1" applyAlignment="1" applyProtection="1">
      <alignment vertical="center" wrapText="1"/>
      <protection/>
    </xf>
    <xf numFmtId="3" fontId="57" fillId="0" borderId="10" xfId="0" applyNumberFormat="1" applyFont="1" applyFill="1" applyBorder="1" applyAlignment="1">
      <alignment horizontal="center" vertical="center" wrapText="1"/>
    </xf>
    <xf numFmtId="173" fontId="60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0" borderId="12" xfId="0" applyNumberFormat="1" applyFont="1" applyFill="1" applyBorder="1" applyAlignment="1">
      <alignment horizontal="center" vertical="center" wrapText="1"/>
    </xf>
    <xf numFmtId="173" fontId="60" fillId="0" borderId="12" xfId="0" applyNumberFormat="1" applyFont="1" applyFill="1" applyBorder="1" applyAlignment="1" applyProtection="1">
      <alignment horizontal="center" vertical="center" wrapText="1"/>
      <protection/>
    </xf>
    <xf numFmtId="173" fontId="60" fillId="0" borderId="10" xfId="0" applyNumberFormat="1" applyFont="1" applyFill="1" applyBorder="1" applyAlignment="1" applyProtection="1">
      <alignment horizontal="right" vertical="center" wrapText="1"/>
      <protection/>
    </xf>
    <xf numFmtId="176" fontId="60" fillId="0" borderId="10" xfId="0" applyNumberFormat="1" applyFont="1" applyFill="1" applyBorder="1" applyAlignment="1" applyProtection="1">
      <alignment horizontal="right" vertical="center" wrapText="1"/>
      <protection/>
    </xf>
    <xf numFmtId="49" fontId="57" fillId="0" borderId="12" xfId="0" applyNumberFormat="1" applyFont="1" applyFill="1" applyBorder="1" applyAlignment="1">
      <alignment horizontal="right" vertical="center" wrapText="1"/>
    </xf>
    <xf numFmtId="173" fontId="60" fillId="0" borderId="12" xfId="0" applyNumberFormat="1" applyFont="1" applyFill="1" applyBorder="1" applyAlignment="1" applyProtection="1">
      <alignment vertical="center" wrapText="1"/>
      <protection/>
    </xf>
    <xf numFmtId="3" fontId="57" fillId="0" borderId="13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" fontId="56" fillId="35" borderId="10" xfId="0" applyNumberFormat="1" applyFont="1" applyFill="1" applyBorder="1" applyAlignment="1">
      <alignment horizontal="center" vertical="center" wrapText="1"/>
    </xf>
    <xf numFmtId="173" fontId="62" fillId="35" borderId="10" xfId="0" applyNumberFormat="1" applyFont="1" applyFill="1" applyBorder="1" applyAlignment="1">
      <alignment horizontal="center" vertical="center" wrapText="1"/>
    </xf>
    <xf numFmtId="173" fontId="62" fillId="35" borderId="10" xfId="0" applyNumberFormat="1" applyFont="1" applyFill="1" applyBorder="1" applyAlignment="1" applyProtection="1">
      <alignment vertical="center" wrapText="1"/>
      <protection/>
    </xf>
    <xf numFmtId="173" fontId="62" fillId="35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vertical="center" wrapText="1"/>
      <protection/>
    </xf>
    <xf numFmtId="173" fontId="3" fillId="0" borderId="10" xfId="0" applyNumberFormat="1" applyFont="1" applyFill="1" applyBorder="1" applyAlignment="1" applyProtection="1">
      <alignment vertical="center" wrapText="1"/>
      <protection/>
    </xf>
    <xf numFmtId="173" fontId="3" fillId="0" borderId="10" xfId="0" applyNumberFormat="1" applyFont="1" applyFill="1" applyBorder="1" applyAlignment="1" applyProtection="1">
      <alignment horizontal="right" vertical="center" wrapText="1"/>
      <protection/>
    </xf>
    <xf numFmtId="173" fontId="3" fillId="0" borderId="12" xfId="0" applyNumberFormat="1" applyFont="1" applyFill="1" applyBorder="1" applyAlignment="1" applyProtection="1">
      <alignment vertical="center" wrapText="1"/>
      <protection/>
    </xf>
    <xf numFmtId="173" fontId="2" fillId="35" borderId="12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 applyProtection="1">
      <alignment vertical="center" wrapText="1"/>
      <protection/>
    </xf>
    <xf numFmtId="173" fontId="3" fillId="0" borderId="13" xfId="0" applyNumberFormat="1" applyFont="1" applyFill="1" applyBorder="1" applyAlignment="1" applyProtection="1">
      <alignment vertical="center" wrapText="1"/>
      <protection/>
    </xf>
    <xf numFmtId="173" fontId="3" fillId="0" borderId="13" xfId="0" applyNumberFormat="1" applyFont="1" applyBorder="1" applyAlignment="1" applyProtection="1">
      <alignment vertical="center" wrapText="1"/>
      <protection/>
    </xf>
    <xf numFmtId="173" fontId="2" fillId="35" borderId="12" xfId="0" applyNumberFormat="1" applyFont="1" applyFill="1" applyBorder="1" applyAlignment="1" applyProtection="1">
      <alignment vertical="center" wrapText="1"/>
      <protection/>
    </xf>
    <xf numFmtId="173" fontId="3" fillId="34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vertical="center" wrapText="1"/>
      <protection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vertical="center" wrapText="1"/>
      <protection/>
    </xf>
    <xf numFmtId="0" fontId="55" fillId="0" borderId="0" xfId="0" applyNumberFormat="1" applyFont="1" applyFill="1" applyAlignment="1">
      <alignment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0" xfId="53" applyNumberFormat="1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4" fillId="0" borderId="10" xfId="53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57" fillId="0" borderId="0" xfId="0" applyNumberFormat="1" applyFont="1" applyAlignment="1">
      <alignment vertical="center" wrapText="1"/>
    </xf>
    <xf numFmtId="0" fontId="64" fillId="0" borderId="0" xfId="0" applyNumberFormat="1" applyFont="1" applyFill="1" applyAlignment="1">
      <alignment vertical="center" wrapText="1"/>
    </xf>
    <xf numFmtId="0" fontId="61" fillId="0" borderId="0" xfId="0" applyNumberFormat="1" applyFont="1" applyFill="1" applyAlignment="1">
      <alignment vertical="center" wrapText="1"/>
    </xf>
    <xf numFmtId="0" fontId="55" fillId="0" borderId="0" xfId="0" applyNumberFormat="1" applyFont="1" applyAlignment="1">
      <alignment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7" fillId="0" borderId="0" xfId="0" applyNumberFormat="1" applyFont="1" applyFill="1" applyAlignment="1">
      <alignment vertical="center"/>
    </xf>
    <xf numFmtId="0" fontId="57" fillId="0" borderId="0" xfId="0" applyNumberFormat="1" applyFont="1" applyFill="1" applyAlignment="1">
      <alignment horizontal="left" vertical="center"/>
    </xf>
    <xf numFmtId="0" fontId="61" fillId="0" borderId="0" xfId="0" applyNumberFormat="1" applyFont="1" applyFill="1" applyAlignment="1">
      <alignment vertical="center"/>
    </xf>
    <xf numFmtId="0" fontId="57" fillId="0" borderId="0" xfId="0" applyNumberFormat="1" applyFont="1" applyFill="1" applyAlignment="1">
      <alignment horizontal="right" vertical="center"/>
    </xf>
    <xf numFmtId="0" fontId="61" fillId="0" borderId="0" xfId="0" applyNumberFormat="1" applyFont="1" applyFill="1" applyAlignment="1">
      <alignment horizontal="right" vertical="center"/>
    </xf>
    <xf numFmtId="0" fontId="57" fillId="0" borderId="0" xfId="0" applyNumberFormat="1" applyFont="1" applyFill="1" applyAlignment="1">
      <alignment horizontal="right"/>
    </xf>
    <xf numFmtId="0" fontId="57" fillId="0" borderId="10" xfId="0" applyNumberFormat="1" applyFont="1" applyFill="1" applyBorder="1" applyAlignment="1">
      <alignment vertical="center" wrapText="1"/>
    </xf>
    <xf numFmtId="0" fontId="57" fillId="0" borderId="10" xfId="53" applyNumberFormat="1" applyFont="1" applyFill="1" applyBorder="1" applyAlignment="1">
      <alignment vertical="center" wrapText="1"/>
    </xf>
    <xf numFmtId="0" fontId="56" fillId="35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Border="1" applyAlignment="1">
      <alignment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left" vertical="center" wrapText="1"/>
    </xf>
    <xf numFmtId="0" fontId="58" fillId="0" borderId="0" xfId="0" applyNumberFormat="1" applyFont="1" applyFill="1" applyAlignment="1">
      <alignment horizontal="left" wrapText="1"/>
    </xf>
    <xf numFmtId="0" fontId="56" fillId="0" borderId="10" xfId="0" applyNumberFormat="1" applyFont="1" applyBorder="1" applyAlignment="1">
      <alignment horizontal="center" vertical="center" wrapText="1"/>
    </xf>
    <xf numFmtId="49" fontId="57" fillId="35" borderId="15" xfId="0" applyNumberFormat="1" applyFont="1" applyFill="1" applyBorder="1" applyAlignment="1">
      <alignment horizontal="left" vertical="center" wrapText="1"/>
    </xf>
    <xf numFmtId="49" fontId="57" fillId="35" borderId="16" xfId="0" applyNumberFormat="1" applyFont="1" applyFill="1" applyBorder="1" applyAlignment="1">
      <alignment horizontal="left" vertical="center" wrapText="1"/>
    </xf>
    <xf numFmtId="49" fontId="57" fillId="35" borderId="17" xfId="0" applyNumberFormat="1" applyFont="1" applyFill="1" applyBorder="1" applyAlignment="1">
      <alignment horizontal="left" vertical="center" wrapText="1"/>
    </xf>
    <xf numFmtId="49" fontId="4" fillId="34" borderId="15" xfId="0" applyNumberFormat="1" applyFont="1" applyFill="1" applyBorder="1" applyAlignment="1">
      <alignment horizontal="left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>
      <alignment horizontal="left" vertical="center" wrapText="1"/>
    </xf>
    <xf numFmtId="49" fontId="57" fillId="34" borderId="15" xfId="0" applyNumberFormat="1" applyFont="1" applyFill="1" applyBorder="1" applyAlignment="1">
      <alignment horizontal="left" vertical="center" wrapText="1"/>
    </xf>
    <xf numFmtId="49" fontId="57" fillId="34" borderId="16" xfId="0" applyNumberFormat="1" applyFont="1" applyFill="1" applyBorder="1" applyAlignment="1">
      <alignment horizontal="left" vertical="center" wrapText="1"/>
    </xf>
    <xf numFmtId="49" fontId="57" fillId="34" borderId="17" xfId="0" applyNumberFormat="1" applyFont="1" applyFill="1" applyBorder="1" applyAlignment="1">
      <alignment horizontal="left"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left" vertical="center" wrapText="1"/>
    </xf>
    <xf numFmtId="0" fontId="68" fillId="0" borderId="0" xfId="0" applyFont="1" applyAlignment="1">
      <alignment vertical="center" wrapText="1" readingOrder="1"/>
    </xf>
    <xf numFmtId="0" fontId="69" fillId="0" borderId="0" xfId="0" applyFont="1" applyAlignment="1">
      <alignment vertical="center" wrapText="1" readingOrder="1"/>
    </xf>
    <xf numFmtId="49" fontId="5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left"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left" vertical="center" wrapText="1"/>
    </xf>
    <xf numFmtId="49" fontId="57" fillId="35" borderId="10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Alignment="1">
      <alignment horizontal="left" vertical="center" wrapText="1"/>
    </xf>
    <xf numFmtId="0" fontId="57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205\AppData\Local\Temp\notes639008\user205\AppData\Local\Temp\notes639008\user205\AppData\Local\Temp\notes639008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205\AppData\Local\Temp\notes639008\user205\AppData\Local\Temp\notes639008\user205\AppData\Local\Temp\notes639008\DOCUME~1\VINOKU~1\LOCALS~1\Temp\Rar$DI00.126\JKH.OPEN.INFO.WARM2(v2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205\AppData\Local\Temp\notes639008\user205\AppData\Local\Temp\notes639008\user205\AppData\Local\Temp\notes639008\&#1040;&#1083;&#1077;&#1082;&#1089;&#1072;&#1085;&#1076;&#1088;%20&#1052;&#1086;&#1075;&#1083;&#1103;&#1095;&#1077;&#1074;\Desktop\&#1050;&#1086;&#1087;&#1080;&#1103;_JKH.OPEN.INFO.QUARTER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205\AppData\Local\Temp\notes639008\user205\AppData\Local\Temp\notes639008\user205\AppData\Local\Temp\notes639008\Documents\&#1052;&#1086;&#1082;&#1096;&#1080;&#1085;\&#1053;&#1086;&#1088;&#1084;&#1072;&#1090;&#1080;&#1074;&#1099;%20&#1087;&#1086;&#1090;&#1077;&#1088;&#1100;%20&#1074;&#1086;&#1076;&#1099;\&#1064;&#1072;&#1073;&#1083;&#1086;&#1085;&#1099;%20&#1060;&#1057;&#1058;\BALANCE.CALC.TARIFF.VSNA.2013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view="pageBreakPreview" zoomScale="60" zoomScalePageLayoutView="0" workbookViewId="0" topLeftCell="U1">
      <selection activeCell="AB1" sqref="AB1:AI1"/>
    </sheetView>
  </sheetViews>
  <sheetFormatPr defaultColWidth="9.140625" defaultRowHeight="15" outlineLevelCol="1"/>
  <cols>
    <col min="1" max="1" width="7.00390625" style="1" customWidth="1"/>
    <col min="2" max="2" width="6.7109375" style="4" hidden="1" customWidth="1"/>
    <col min="3" max="3" width="26.57421875" style="1" customWidth="1"/>
    <col min="4" max="4" width="21.57421875" style="1" customWidth="1" outlineLevel="1"/>
    <col min="5" max="5" width="63.28125" style="174" customWidth="1" outlineLevel="1"/>
    <col min="6" max="6" width="32.421875" style="1" customWidth="1" outlineLevel="1"/>
    <col min="7" max="7" width="53.140625" style="1" customWidth="1"/>
    <col min="8" max="8" width="11.28125" style="4" customWidth="1"/>
    <col min="9" max="9" width="12.00390625" style="4" customWidth="1"/>
    <col min="10" max="10" width="18.57421875" style="4" customWidth="1"/>
    <col min="11" max="11" width="16.140625" style="4" customWidth="1"/>
    <col min="12" max="12" width="13.8515625" style="1" customWidth="1"/>
    <col min="13" max="15" width="12.7109375" style="1" customWidth="1"/>
    <col min="16" max="16" width="14.00390625" style="1" customWidth="1"/>
    <col min="17" max="17" width="12.8515625" style="46" customWidth="1"/>
    <col min="18" max="26" width="12.7109375" style="46" customWidth="1"/>
    <col min="27" max="27" width="13.8515625" style="46" customWidth="1"/>
    <col min="28" max="28" width="13.140625" style="46" customWidth="1"/>
    <col min="29" max="29" width="13.8515625" style="46" customWidth="1"/>
    <col min="30" max="30" width="14.00390625" style="46" customWidth="1"/>
    <col min="31" max="35" width="12.7109375" style="46" customWidth="1"/>
    <col min="36" max="16384" width="9.140625" style="1" customWidth="1"/>
  </cols>
  <sheetData>
    <row r="1" spans="1:35" ht="120" customHeight="1">
      <c r="A1" s="50"/>
      <c r="B1" s="51"/>
      <c r="C1" s="50"/>
      <c r="D1" s="50"/>
      <c r="E1" s="162"/>
      <c r="F1" s="50"/>
      <c r="G1" s="50"/>
      <c r="H1" s="50"/>
      <c r="I1" s="70" t="s">
        <v>0</v>
      </c>
      <c r="J1" s="51"/>
      <c r="K1" s="51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84"/>
      <c r="AB1" s="188" t="s">
        <v>232</v>
      </c>
      <c r="AC1" s="189"/>
      <c r="AD1" s="189"/>
      <c r="AE1" s="189"/>
      <c r="AF1" s="189"/>
      <c r="AG1" s="189"/>
      <c r="AH1" s="189"/>
      <c r="AI1" s="189"/>
    </row>
    <row r="2" spans="1:35" ht="12.75">
      <c r="A2" s="50"/>
      <c r="B2" s="51"/>
      <c r="C2" s="50"/>
      <c r="D2" s="50"/>
      <c r="E2" s="162"/>
      <c r="F2" s="50"/>
      <c r="G2" s="50"/>
      <c r="H2" s="50"/>
      <c r="I2" s="70"/>
      <c r="J2" s="51"/>
      <c r="K2" s="51"/>
      <c r="L2" s="50"/>
      <c r="M2" s="50"/>
      <c r="N2" s="50"/>
      <c r="O2" s="50"/>
      <c r="P2" s="5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ht="43.5" customHeigh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50"/>
      <c r="AG3" s="50"/>
      <c r="AH3" s="50"/>
      <c r="AI3" s="50"/>
    </row>
    <row r="4" spans="1:35" ht="30.75" customHeight="1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85"/>
      <c r="AG4" s="50"/>
      <c r="AH4" s="50"/>
      <c r="AI4" s="50"/>
    </row>
    <row r="5" spans="1:35" ht="24" customHeight="1">
      <c r="A5" s="205" t="s">
        <v>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86"/>
      <c r="AG5" s="50"/>
      <c r="AH5" s="50"/>
      <c r="AI5" s="50"/>
    </row>
    <row r="6" spans="1:36" ht="36.75" customHeight="1">
      <c r="A6" s="190" t="s">
        <v>4</v>
      </c>
      <c r="B6" s="90"/>
      <c r="C6" s="190" t="s">
        <v>5</v>
      </c>
      <c r="D6" s="190" t="s">
        <v>6</v>
      </c>
      <c r="E6" s="193" t="s">
        <v>7</v>
      </c>
      <c r="F6" s="190" t="s">
        <v>8</v>
      </c>
      <c r="G6" s="190" t="s">
        <v>9</v>
      </c>
      <c r="H6" s="190" t="s">
        <v>10</v>
      </c>
      <c r="I6" s="190"/>
      <c r="J6" s="190" t="s">
        <v>11</v>
      </c>
      <c r="K6" s="190" t="s">
        <v>12</v>
      </c>
      <c r="L6" s="190" t="s">
        <v>13</v>
      </c>
      <c r="M6" s="190" t="s">
        <v>14</v>
      </c>
      <c r="N6" s="190" t="s">
        <v>15</v>
      </c>
      <c r="O6" s="190" t="s">
        <v>16</v>
      </c>
      <c r="P6" s="190" t="s">
        <v>17</v>
      </c>
      <c r="Q6" s="190" t="s">
        <v>18</v>
      </c>
      <c r="R6" s="190" t="s">
        <v>19</v>
      </c>
      <c r="S6" s="190" t="s">
        <v>20</v>
      </c>
      <c r="T6" s="190" t="s">
        <v>21</v>
      </c>
      <c r="U6" s="190" t="s">
        <v>22</v>
      </c>
      <c r="V6" s="190" t="s">
        <v>23</v>
      </c>
      <c r="W6" s="190" t="s">
        <v>24</v>
      </c>
      <c r="X6" s="190" t="s">
        <v>25</v>
      </c>
      <c r="Y6" s="190" t="s">
        <v>26</v>
      </c>
      <c r="Z6" s="190" t="s">
        <v>27</v>
      </c>
      <c r="AA6" s="190" t="s">
        <v>28</v>
      </c>
      <c r="AB6" s="190" t="s">
        <v>29</v>
      </c>
      <c r="AC6" s="190" t="s">
        <v>30</v>
      </c>
      <c r="AD6" s="190" t="s">
        <v>31</v>
      </c>
      <c r="AE6" s="190" t="s">
        <v>32</v>
      </c>
      <c r="AF6" s="190" t="s">
        <v>33</v>
      </c>
      <c r="AG6" s="190" t="s">
        <v>34</v>
      </c>
      <c r="AH6" s="190" t="s">
        <v>35</v>
      </c>
      <c r="AI6" s="190" t="s">
        <v>36</v>
      </c>
      <c r="AJ6" s="32"/>
    </row>
    <row r="7" spans="1:35" ht="37.5">
      <c r="A7" s="190"/>
      <c r="B7" s="91"/>
      <c r="C7" s="190"/>
      <c r="D7" s="190"/>
      <c r="E7" s="193"/>
      <c r="F7" s="190"/>
      <c r="G7" s="190"/>
      <c r="H7" s="5" t="s">
        <v>37</v>
      </c>
      <c r="I7" s="5" t="s">
        <v>38</v>
      </c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</row>
    <row r="8" spans="1:35" ht="18.75">
      <c r="A8" s="5" t="s">
        <v>39</v>
      </c>
      <c r="B8" s="5"/>
      <c r="C8" s="5" t="s">
        <v>40</v>
      </c>
      <c r="D8" s="5" t="s">
        <v>41</v>
      </c>
      <c r="E8" s="163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 t="s">
        <v>55</v>
      </c>
      <c r="S8" s="5" t="s">
        <v>56</v>
      </c>
      <c r="T8" s="5" t="s">
        <v>57</v>
      </c>
      <c r="U8" s="5" t="s">
        <v>58</v>
      </c>
      <c r="V8" s="5" t="s">
        <v>59</v>
      </c>
      <c r="W8" s="5" t="s">
        <v>60</v>
      </c>
      <c r="X8" s="5" t="s">
        <v>61</v>
      </c>
      <c r="Y8" s="5" t="s">
        <v>62</v>
      </c>
      <c r="Z8" s="5" t="s">
        <v>63</v>
      </c>
      <c r="AA8" s="5" t="s">
        <v>64</v>
      </c>
      <c r="AB8" s="5" t="s">
        <v>65</v>
      </c>
      <c r="AC8" s="5" t="s">
        <v>66</v>
      </c>
      <c r="AD8" s="5" t="s">
        <v>67</v>
      </c>
      <c r="AE8" s="5" t="s">
        <v>68</v>
      </c>
      <c r="AF8" s="5" t="s">
        <v>69</v>
      </c>
      <c r="AG8" s="5" t="s">
        <v>70</v>
      </c>
      <c r="AH8" s="5" t="s">
        <v>71</v>
      </c>
      <c r="AI8" s="5" t="s">
        <v>72</v>
      </c>
    </row>
    <row r="9" spans="1:35" ht="18.75">
      <c r="A9" s="92"/>
      <c r="B9" s="93"/>
      <c r="C9" s="194" t="s">
        <v>73</v>
      </c>
      <c r="D9" s="195"/>
      <c r="E9" s="196"/>
      <c r="F9" s="94"/>
      <c r="G9" s="94"/>
      <c r="H9" s="18"/>
      <c r="I9" s="18"/>
      <c r="J9" s="99"/>
      <c r="K9" s="100">
        <f>SUM(K10:K26)</f>
        <v>690455.6184753338</v>
      </c>
      <c r="L9" s="100">
        <f>SUM(L10:L26)</f>
        <v>109362.06112</v>
      </c>
      <c r="M9" s="100">
        <f aca="true" t="shared" si="0" ref="M9:AI9">SUM(M10:M26)</f>
        <v>8907.78014</v>
      </c>
      <c r="N9" s="100">
        <f t="shared" si="0"/>
        <v>14679.22</v>
      </c>
      <c r="O9" s="100">
        <f t="shared" si="0"/>
        <v>18383.389994999998</v>
      </c>
      <c r="P9" s="100">
        <f t="shared" si="0"/>
        <v>9957.52934</v>
      </c>
      <c r="Q9" s="100">
        <f t="shared" si="0"/>
        <v>25851.008</v>
      </c>
      <c r="R9" s="100">
        <f t="shared" si="0"/>
        <v>25204.923518376</v>
      </c>
      <c r="S9" s="100">
        <f t="shared" si="0"/>
        <v>37231.6882664905</v>
      </c>
      <c r="T9" s="100">
        <f t="shared" si="0"/>
        <v>21542.629832413</v>
      </c>
      <c r="U9" s="100">
        <f t="shared" si="0"/>
        <v>26550.70272604971</v>
      </c>
      <c r="V9" s="100">
        <f t="shared" si="0"/>
        <v>30475.592583102454</v>
      </c>
      <c r="W9" s="100">
        <f t="shared" si="0"/>
        <v>11218.545183935215</v>
      </c>
      <c r="X9" s="100">
        <f t="shared" si="0"/>
        <v>29298.50923688774</v>
      </c>
      <c r="Y9" s="100">
        <f t="shared" si="0"/>
        <v>27239.05502585045</v>
      </c>
      <c r="Z9" s="100">
        <f t="shared" si="0"/>
        <v>27239.05502533918</v>
      </c>
      <c r="AA9" s="100">
        <f t="shared" si="0"/>
        <v>40388.25548520092</v>
      </c>
      <c r="AB9" s="100">
        <f t="shared" si="0"/>
        <v>27239.05503249246</v>
      </c>
      <c r="AC9" s="100">
        <f t="shared" si="0"/>
        <v>34911.19275194183</v>
      </c>
      <c r="AD9" s="100">
        <f t="shared" si="0"/>
        <v>27239.05503169709</v>
      </c>
      <c r="AE9" s="100">
        <f t="shared" si="0"/>
        <v>28580.150061097167</v>
      </c>
      <c r="AF9" s="100">
        <f t="shared" si="0"/>
        <v>27239.05503179492</v>
      </c>
      <c r="AG9" s="100">
        <f t="shared" si="0"/>
        <v>27239.055024504873</v>
      </c>
      <c r="AH9" s="100">
        <f t="shared" si="0"/>
        <v>27239.055029359788</v>
      </c>
      <c r="AI9" s="100">
        <f t="shared" si="0"/>
        <v>27239.055033800374</v>
      </c>
    </row>
    <row r="10" spans="1:35" ht="165" customHeight="1">
      <c r="A10" s="115">
        <v>1</v>
      </c>
      <c r="B10" s="113" t="s">
        <v>74</v>
      </c>
      <c r="C10" s="141" t="s">
        <v>75</v>
      </c>
      <c r="D10" s="141" t="s">
        <v>76</v>
      </c>
      <c r="E10" s="164" t="s">
        <v>77</v>
      </c>
      <c r="F10" s="141" t="s">
        <v>78</v>
      </c>
      <c r="G10" s="141" t="s">
        <v>79</v>
      </c>
      <c r="H10" s="62">
        <v>2020</v>
      </c>
      <c r="I10" s="62">
        <v>2040</v>
      </c>
      <c r="J10" s="78" t="s">
        <v>36</v>
      </c>
      <c r="K10" s="116">
        <f>SUM(L10:AI10)</f>
        <v>90312.147265</v>
      </c>
      <c r="L10" s="114"/>
      <c r="M10" s="114">
        <v>6.465</v>
      </c>
      <c r="N10" s="114"/>
      <c r="O10" s="114">
        <v>8389.152925</v>
      </c>
      <c r="P10" s="114">
        <v>9957.52934</v>
      </c>
      <c r="Q10" s="131">
        <v>7700</v>
      </c>
      <c r="R10" s="114"/>
      <c r="S10" s="114"/>
      <c r="T10" s="114"/>
      <c r="U10" s="114"/>
      <c r="V10" s="114"/>
      <c r="W10" s="114"/>
      <c r="X10" s="114">
        <v>5000</v>
      </c>
      <c r="Y10" s="114">
        <v>5000</v>
      </c>
      <c r="Z10" s="114">
        <v>5000</v>
      </c>
      <c r="AA10" s="114">
        <v>5000</v>
      </c>
      <c r="AB10" s="114">
        <v>5000</v>
      </c>
      <c r="AC10" s="114">
        <v>5000</v>
      </c>
      <c r="AD10" s="114">
        <v>5000</v>
      </c>
      <c r="AE10" s="114">
        <v>5000</v>
      </c>
      <c r="AF10" s="114">
        <v>5000</v>
      </c>
      <c r="AG10" s="114">
        <v>5000</v>
      </c>
      <c r="AH10" s="114">
        <v>5000</v>
      </c>
      <c r="AI10" s="114">
        <v>9259</v>
      </c>
    </row>
    <row r="11" spans="1:35" ht="162" customHeight="1">
      <c r="A11" s="115">
        <f aca="true" t="shared" si="1" ref="A11:A26">A10+1</f>
        <v>2</v>
      </c>
      <c r="B11" s="113" t="s">
        <v>74</v>
      </c>
      <c r="C11" s="141" t="s">
        <v>75</v>
      </c>
      <c r="D11" s="141" t="s">
        <v>76</v>
      </c>
      <c r="E11" s="164" t="s">
        <v>80</v>
      </c>
      <c r="F11" s="141" t="s">
        <v>78</v>
      </c>
      <c r="G11" s="141" t="s">
        <v>81</v>
      </c>
      <c r="H11" s="62">
        <v>2022</v>
      </c>
      <c r="I11" s="62">
        <v>2040</v>
      </c>
      <c r="J11" s="78" t="s">
        <v>36</v>
      </c>
      <c r="K11" s="116">
        <f aca="true" t="shared" si="2" ref="K11:K28">SUM(L11:AI11)</f>
        <v>68749.5979399668</v>
      </c>
      <c r="L11" s="114"/>
      <c r="M11" s="114"/>
      <c r="N11" s="114"/>
      <c r="O11" s="114"/>
      <c r="P11" s="114"/>
      <c r="Q11" s="131">
        <v>4750</v>
      </c>
      <c r="R11" s="114"/>
      <c r="S11" s="114"/>
      <c r="T11" s="114"/>
      <c r="U11" s="114"/>
      <c r="V11" s="114"/>
      <c r="W11" s="114"/>
      <c r="X11" s="114">
        <v>5000.00421688774</v>
      </c>
      <c r="Y11" s="114">
        <v>4999.99605585045</v>
      </c>
      <c r="Z11" s="114">
        <v>4999.99946533918</v>
      </c>
      <c r="AA11" s="114">
        <v>4999.99999520092</v>
      </c>
      <c r="AB11" s="114">
        <v>5000.00000249246</v>
      </c>
      <c r="AC11" s="114">
        <v>4999.99943194183</v>
      </c>
      <c r="AD11" s="114">
        <v>5000.00233169709</v>
      </c>
      <c r="AE11" s="114">
        <v>4999.99529109717</v>
      </c>
      <c r="AF11" s="114">
        <v>5000.00280179492</v>
      </c>
      <c r="AG11" s="114">
        <v>5000.00047450487</v>
      </c>
      <c r="AH11" s="114">
        <v>4999.59502935979</v>
      </c>
      <c r="AI11" s="114">
        <v>9000.00284380037</v>
      </c>
    </row>
    <row r="12" spans="1:35" ht="168.75" customHeight="1">
      <c r="A12" s="115">
        <f t="shared" si="1"/>
        <v>3</v>
      </c>
      <c r="B12" s="113" t="s">
        <v>74</v>
      </c>
      <c r="C12" s="141" t="s">
        <v>75</v>
      </c>
      <c r="D12" s="141" t="s">
        <v>76</v>
      </c>
      <c r="E12" s="164" t="s">
        <v>82</v>
      </c>
      <c r="F12" s="141" t="s">
        <v>78</v>
      </c>
      <c r="G12" s="141" t="s">
        <v>83</v>
      </c>
      <c r="H12" s="62">
        <v>2022</v>
      </c>
      <c r="I12" s="62">
        <v>2022</v>
      </c>
      <c r="J12" s="78" t="s">
        <v>18</v>
      </c>
      <c r="K12" s="116">
        <f t="shared" si="2"/>
        <v>4000</v>
      </c>
      <c r="L12" s="114"/>
      <c r="M12" s="114"/>
      <c r="N12" s="114"/>
      <c r="O12" s="114"/>
      <c r="P12" s="114"/>
      <c r="Q12" s="131">
        <v>4000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</row>
    <row r="13" spans="1:256" s="87" customFormat="1" ht="160.5" customHeight="1">
      <c r="A13" s="115">
        <f t="shared" si="1"/>
        <v>4</v>
      </c>
      <c r="B13" s="117" t="s">
        <v>74</v>
      </c>
      <c r="C13" s="141" t="s">
        <v>75</v>
      </c>
      <c r="D13" s="141" t="s">
        <v>222</v>
      </c>
      <c r="E13" s="165" t="s">
        <v>84</v>
      </c>
      <c r="F13" s="141" t="s">
        <v>85</v>
      </c>
      <c r="G13" s="141" t="s">
        <v>86</v>
      </c>
      <c r="H13" s="62">
        <v>2022</v>
      </c>
      <c r="I13" s="62">
        <v>2024</v>
      </c>
      <c r="J13" s="78" t="s">
        <v>20</v>
      </c>
      <c r="K13" s="118">
        <f t="shared" si="2"/>
        <v>22454.9282</v>
      </c>
      <c r="L13" s="114"/>
      <c r="M13" s="114"/>
      <c r="N13" s="114"/>
      <c r="O13" s="114"/>
      <c r="P13" s="114"/>
      <c r="Q13" s="131">
        <v>1250</v>
      </c>
      <c r="R13" s="114">
        <v>21204.9282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s="87" customFormat="1" ht="160.5" customHeight="1">
      <c r="A14" s="115">
        <f t="shared" si="1"/>
        <v>5</v>
      </c>
      <c r="B14" s="117" t="s">
        <v>74</v>
      </c>
      <c r="C14" s="141" t="s">
        <v>75</v>
      </c>
      <c r="D14" s="141" t="s">
        <v>76</v>
      </c>
      <c r="E14" s="165" t="s">
        <v>87</v>
      </c>
      <c r="F14" s="141" t="s">
        <v>78</v>
      </c>
      <c r="G14" s="141" t="s">
        <v>88</v>
      </c>
      <c r="H14" s="62">
        <v>2023</v>
      </c>
      <c r="I14" s="62">
        <v>2024</v>
      </c>
      <c r="J14" s="78" t="s">
        <v>20</v>
      </c>
      <c r="K14" s="118">
        <f t="shared" si="2"/>
        <v>15640.69185</v>
      </c>
      <c r="L14" s="114"/>
      <c r="M14" s="114"/>
      <c r="N14" s="114"/>
      <c r="O14" s="114"/>
      <c r="P14" s="114"/>
      <c r="Q14" s="131"/>
      <c r="R14" s="114"/>
      <c r="S14" s="114">
        <v>15640.69185</v>
      </c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35" s="3" customFormat="1" ht="165" customHeight="1">
      <c r="A15" s="115">
        <f t="shared" si="1"/>
        <v>6</v>
      </c>
      <c r="B15" s="117" t="s">
        <v>74</v>
      </c>
      <c r="C15" s="141" t="s">
        <v>75</v>
      </c>
      <c r="D15" s="141" t="s">
        <v>89</v>
      </c>
      <c r="E15" s="165" t="s">
        <v>90</v>
      </c>
      <c r="F15" s="141" t="s">
        <v>85</v>
      </c>
      <c r="G15" s="143" t="s">
        <v>91</v>
      </c>
      <c r="H15" s="62">
        <v>2025</v>
      </c>
      <c r="I15" s="62">
        <v>2036</v>
      </c>
      <c r="J15" s="78" t="s">
        <v>32</v>
      </c>
      <c r="K15" s="118">
        <f t="shared" si="2"/>
        <v>131009.79062</v>
      </c>
      <c r="L15" s="114"/>
      <c r="M15" s="114"/>
      <c r="N15" s="114"/>
      <c r="O15" s="114"/>
      <c r="P15" s="114"/>
      <c r="Q15" s="131"/>
      <c r="R15" s="114"/>
      <c r="S15" s="114"/>
      <c r="T15" s="114">
        <v>17068.75838</v>
      </c>
      <c r="U15" s="114">
        <v>25387.29525</v>
      </c>
      <c r="V15" s="114">
        <v>12411.12498</v>
      </c>
      <c r="W15" s="114">
        <v>9418.54761</v>
      </c>
      <c r="X15" s="114">
        <v>18298.50502</v>
      </c>
      <c r="Y15" s="114">
        <v>15439.05897</v>
      </c>
      <c r="Z15" s="114"/>
      <c r="AA15" s="114"/>
      <c r="AB15" s="114">
        <v>6739.05503</v>
      </c>
      <c r="AC15" s="114">
        <v>10374</v>
      </c>
      <c r="AD15" s="114">
        <v>8291.95538</v>
      </c>
      <c r="AE15" s="114">
        <v>7581.49</v>
      </c>
      <c r="AF15" s="114"/>
      <c r="AG15" s="114"/>
      <c r="AH15" s="114"/>
      <c r="AI15" s="114"/>
    </row>
    <row r="16" spans="1:35" s="3" customFormat="1" ht="159" customHeight="1">
      <c r="A16" s="115">
        <f t="shared" si="1"/>
        <v>7</v>
      </c>
      <c r="B16" s="117" t="s">
        <v>74</v>
      </c>
      <c r="C16" s="141" t="s">
        <v>75</v>
      </c>
      <c r="D16" s="141" t="s">
        <v>92</v>
      </c>
      <c r="E16" s="165" t="s">
        <v>93</v>
      </c>
      <c r="F16" s="141" t="s">
        <v>85</v>
      </c>
      <c r="G16" s="141" t="s">
        <v>94</v>
      </c>
      <c r="H16" s="62">
        <v>2031</v>
      </c>
      <c r="I16" s="62">
        <v>2035</v>
      </c>
      <c r="J16" s="62">
        <v>2035</v>
      </c>
      <c r="K16" s="118">
        <f t="shared" si="2"/>
        <v>3000</v>
      </c>
      <c r="L16" s="119"/>
      <c r="M16" s="119"/>
      <c r="N16" s="119"/>
      <c r="O16" s="119"/>
      <c r="P16" s="119"/>
      <c r="Q16" s="132"/>
      <c r="R16" s="119"/>
      <c r="S16" s="119"/>
      <c r="T16" s="119"/>
      <c r="U16" s="119"/>
      <c r="V16" s="119"/>
      <c r="W16" s="119"/>
      <c r="X16" s="119"/>
      <c r="Y16" s="119"/>
      <c r="Z16" s="119">
        <v>1000</v>
      </c>
      <c r="AA16" s="119">
        <v>500</v>
      </c>
      <c r="AB16" s="119">
        <v>500</v>
      </c>
      <c r="AC16" s="119">
        <v>500</v>
      </c>
      <c r="AD16" s="119">
        <v>500</v>
      </c>
      <c r="AE16" s="120"/>
      <c r="AF16" s="120"/>
      <c r="AG16" s="120"/>
      <c r="AH16" s="120"/>
      <c r="AI16" s="120"/>
    </row>
    <row r="17" spans="1:35" s="46" customFormat="1" ht="159" customHeight="1">
      <c r="A17" s="115">
        <f t="shared" si="1"/>
        <v>8</v>
      </c>
      <c r="B17" s="117" t="s">
        <v>74</v>
      </c>
      <c r="C17" s="141" t="s">
        <v>75</v>
      </c>
      <c r="D17" s="141" t="s">
        <v>95</v>
      </c>
      <c r="E17" s="165" t="s">
        <v>96</v>
      </c>
      <c r="F17" s="141" t="s">
        <v>85</v>
      </c>
      <c r="G17" s="141" t="s">
        <v>97</v>
      </c>
      <c r="H17" s="62">
        <v>2022</v>
      </c>
      <c r="I17" s="62">
        <v>2040</v>
      </c>
      <c r="J17" s="78" t="s">
        <v>98</v>
      </c>
      <c r="K17" s="118">
        <f t="shared" si="2"/>
        <v>143946.225102413</v>
      </c>
      <c r="L17" s="114"/>
      <c r="M17" s="114"/>
      <c r="N17" s="114"/>
      <c r="O17" s="114"/>
      <c r="P17" s="114"/>
      <c r="Q17" s="131">
        <v>2700</v>
      </c>
      <c r="R17" s="114"/>
      <c r="S17" s="114"/>
      <c r="T17" s="114">
        <v>4473.871452413</v>
      </c>
      <c r="U17" s="114"/>
      <c r="V17" s="114">
        <v>17264.46822</v>
      </c>
      <c r="W17" s="114"/>
      <c r="X17" s="114"/>
      <c r="Y17" s="114"/>
      <c r="Z17" s="114">
        <v>8239.05556</v>
      </c>
      <c r="AA17" s="114">
        <v>21088.25549</v>
      </c>
      <c r="AB17" s="114"/>
      <c r="AC17" s="114">
        <v>13237.19332</v>
      </c>
      <c r="AD17" s="114">
        <v>7647.09732</v>
      </c>
      <c r="AE17" s="114">
        <v>10198.66477</v>
      </c>
      <c r="AF17" s="114">
        <v>17239.05223</v>
      </c>
      <c r="AG17" s="114">
        <v>16439.05455</v>
      </c>
      <c r="AH17" s="114">
        <v>17239.46</v>
      </c>
      <c r="AI17" s="114">
        <v>8180.05219</v>
      </c>
    </row>
    <row r="18" spans="1:35" s="3" customFormat="1" ht="153.75" customHeight="1">
      <c r="A18" s="115">
        <f t="shared" si="1"/>
        <v>9</v>
      </c>
      <c r="B18" s="117" t="s">
        <v>74</v>
      </c>
      <c r="C18" s="141" t="s">
        <v>99</v>
      </c>
      <c r="D18" s="141" t="s">
        <v>76</v>
      </c>
      <c r="E18" s="164" t="s">
        <v>100</v>
      </c>
      <c r="F18" s="141" t="s">
        <v>101</v>
      </c>
      <c r="G18" s="143" t="s">
        <v>102</v>
      </c>
      <c r="H18" s="62">
        <v>2022</v>
      </c>
      <c r="I18" s="62">
        <v>2031</v>
      </c>
      <c r="J18" s="78" t="s">
        <v>27</v>
      </c>
      <c r="K18" s="118">
        <f t="shared" si="2"/>
        <v>33690.988691904175</v>
      </c>
      <c r="L18" s="114"/>
      <c r="M18" s="114"/>
      <c r="N18" s="114"/>
      <c r="O18" s="114"/>
      <c r="P18" s="114"/>
      <c r="Q18" s="131">
        <v>4100</v>
      </c>
      <c r="R18" s="114">
        <v>3999.995318376</v>
      </c>
      <c r="S18" s="114">
        <v>20790.9964164905</v>
      </c>
      <c r="T18" s="114"/>
      <c r="U18" s="114"/>
      <c r="V18" s="114">
        <v>799.999383102456</v>
      </c>
      <c r="W18" s="114">
        <v>999.997573935216</v>
      </c>
      <c r="X18" s="114">
        <v>1000</v>
      </c>
      <c r="Y18" s="114">
        <v>1000</v>
      </c>
      <c r="Z18" s="114">
        <v>1000</v>
      </c>
      <c r="AA18" s="114"/>
      <c r="AB18" s="114"/>
      <c r="AC18" s="114"/>
      <c r="AD18" s="114"/>
      <c r="AE18" s="114"/>
      <c r="AF18" s="114"/>
      <c r="AG18" s="114"/>
      <c r="AH18" s="114"/>
      <c r="AI18" s="114"/>
    </row>
    <row r="19" spans="1:238" s="2" customFormat="1" ht="160.5" customHeight="1">
      <c r="A19" s="115">
        <f t="shared" si="1"/>
        <v>10</v>
      </c>
      <c r="B19" s="117" t="s">
        <v>74</v>
      </c>
      <c r="C19" s="141" t="s">
        <v>103</v>
      </c>
      <c r="D19" s="141" t="s">
        <v>227</v>
      </c>
      <c r="E19" s="165" t="s">
        <v>104</v>
      </c>
      <c r="F19" s="141" t="s">
        <v>101</v>
      </c>
      <c r="G19" s="141" t="s">
        <v>105</v>
      </c>
      <c r="H19" s="62">
        <v>2031</v>
      </c>
      <c r="I19" s="62">
        <v>2033</v>
      </c>
      <c r="J19" s="78" t="s">
        <v>29</v>
      </c>
      <c r="K19" s="118">
        <f t="shared" si="2"/>
        <v>25000</v>
      </c>
      <c r="L19" s="114"/>
      <c r="M19" s="114"/>
      <c r="N19" s="114"/>
      <c r="O19" s="114"/>
      <c r="P19" s="114"/>
      <c r="Q19" s="131"/>
      <c r="R19" s="114"/>
      <c r="S19" s="114"/>
      <c r="T19" s="114"/>
      <c r="U19" s="114"/>
      <c r="V19" s="114"/>
      <c r="W19" s="114"/>
      <c r="X19" s="114"/>
      <c r="Y19" s="114"/>
      <c r="Z19" s="114">
        <v>7000</v>
      </c>
      <c r="AA19" s="114">
        <v>8000</v>
      </c>
      <c r="AB19" s="114">
        <v>10000</v>
      </c>
      <c r="AC19" s="114"/>
      <c r="AD19" s="114"/>
      <c r="AE19" s="114"/>
      <c r="AF19" s="114"/>
      <c r="AG19" s="114"/>
      <c r="AH19" s="114"/>
      <c r="AI19" s="114"/>
      <c r="AJ19" s="37"/>
      <c r="AK19" s="37"/>
      <c r="AL19" s="49"/>
      <c r="AM19" s="49"/>
      <c r="AN19" s="49"/>
      <c r="BM19" s="37"/>
      <c r="BN19" s="37"/>
      <c r="BO19" s="37"/>
      <c r="BP19" s="37"/>
      <c r="BQ19" s="37"/>
      <c r="BR19" s="37"/>
      <c r="BS19" s="49"/>
      <c r="BT19" s="49"/>
      <c r="BU19" s="49"/>
      <c r="CT19" s="37"/>
      <c r="CU19" s="37"/>
      <c r="CV19" s="37"/>
      <c r="CW19" s="37"/>
      <c r="CX19" s="37"/>
      <c r="CY19" s="37"/>
      <c r="CZ19" s="49"/>
      <c r="DA19" s="49"/>
      <c r="DB19" s="49"/>
      <c r="EA19" s="37"/>
      <c r="EB19" s="37"/>
      <c r="EC19" s="37"/>
      <c r="ED19" s="37"/>
      <c r="EE19" s="37"/>
      <c r="EF19" s="37"/>
      <c r="EG19" s="49"/>
      <c r="EH19" s="49"/>
      <c r="EI19" s="49"/>
      <c r="FH19" s="37"/>
      <c r="FI19" s="37"/>
      <c r="FJ19" s="37"/>
      <c r="FK19" s="37"/>
      <c r="FL19" s="37"/>
      <c r="FM19" s="37"/>
      <c r="FN19" s="49"/>
      <c r="FO19" s="49"/>
      <c r="FP19" s="49"/>
      <c r="GO19" s="37"/>
      <c r="GP19" s="37"/>
      <c r="GQ19" s="37"/>
      <c r="GR19" s="37"/>
      <c r="GS19" s="37"/>
      <c r="GT19" s="37"/>
      <c r="GU19" s="49"/>
      <c r="GV19" s="49"/>
      <c r="GW19" s="49"/>
      <c r="HV19" s="37"/>
      <c r="HW19" s="37"/>
      <c r="HX19" s="37"/>
      <c r="HY19" s="37"/>
      <c r="HZ19" s="37"/>
      <c r="IA19" s="37"/>
      <c r="IB19" s="49"/>
      <c r="IC19" s="49"/>
      <c r="ID19" s="49"/>
    </row>
    <row r="20" spans="1:35" ht="141.75" customHeight="1">
      <c r="A20" s="115">
        <f t="shared" si="1"/>
        <v>11</v>
      </c>
      <c r="B20" s="117" t="s">
        <v>74</v>
      </c>
      <c r="C20" s="141" t="s">
        <v>106</v>
      </c>
      <c r="D20" s="141" t="s">
        <v>107</v>
      </c>
      <c r="E20" s="166" t="s">
        <v>108</v>
      </c>
      <c r="F20" s="141" t="s">
        <v>109</v>
      </c>
      <c r="G20" s="141" t="s">
        <v>110</v>
      </c>
      <c r="H20" s="62">
        <v>2020</v>
      </c>
      <c r="I20" s="62">
        <v>2020</v>
      </c>
      <c r="J20" s="78" t="s">
        <v>16</v>
      </c>
      <c r="K20" s="118">
        <f t="shared" si="2"/>
        <v>8932.15624</v>
      </c>
      <c r="L20" s="114"/>
      <c r="M20" s="114"/>
      <c r="N20" s="114"/>
      <c r="O20" s="114">
        <v>8932.15624</v>
      </c>
      <c r="P20" s="114"/>
      <c r="Q20" s="131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</row>
    <row r="21" spans="1:35" ht="108" customHeight="1">
      <c r="A21" s="115">
        <f t="shared" si="1"/>
        <v>12</v>
      </c>
      <c r="B21" s="117" t="s">
        <v>74</v>
      </c>
      <c r="C21" s="141" t="s">
        <v>111</v>
      </c>
      <c r="D21" s="141" t="s">
        <v>112</v>
      </c>
      <c r="E21" s="166" t="s">
        <v>113</v>
      </c>
      <c r="F21" s="141" t="s">
        <v>109</v>
      </c>
      <c r="G21" s="141" t="s">
        <v>114</v>
      </c>
      <c r="H21" s="62">
        <v>2018</v>
      </c>
      <c r="I21" s="62">
        <v>2019</v>
      </c>
      <c r="J21" s="78" t="s">
        <v>15</v>
      </c>
      <c r="K21" s="118">
        <f t="shared" si="2"/>
        <v>15199.55156</v>
      </c>
      <c r="L21" s="114"/>
      <c r="M21" s="114">
        <v>590</v>
      </c>
      <c r="N21" s="114">
        <v>14609.55156</v>
      </c>
      <c r="O21" s="114"/>
      <c r="P21" s="114"/>
      <c r="Q21" s="131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</row>
    <row r="22" spans="1:35" ht="124.5" customHeight="1">
      <c r="A22" s="115">
        <f t="shared" si="1"/>
        <v>13</v>
      </c>
      <c r="B22" s="113" t="s">
        <v>74</v>
      </c>
      <c r="C22" s="141" t="s">
        <v>115</v>
      </c>
      <c r="D22" s="141" t="s">
        <v>116</v>
      </c>
      <c r="E22" s="166" t="s">
        <v>117</v>
      </c>
      <c r="F22" s="141" t="s">
        <v>109</v>
      </c>
      <c r="G22" s="141" t="s">
        <v>118</v>
      </c>
      <c r="H22" s="62">
        <v>2017</v>
      </c>
      <c r="I22" s="62">
        <v>2017</v>
      </c>
      <c r="J22" s="78" t="s">
        <v>13</v>
      </c>
      <c r="K22" s="116">
        <f t="shared" si="2"/>
        <v>8458.76512</v>
      </c>
      <c r="L22" s="114">
        <v>8458.76512</v>
      </c>
      <c r="M22" s="114"/>
      <c r="N22" s="114"/>
      <c r="O22" s="114"/>
      <c r="P22" s="114"/>
      <c r="Q22" s="131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</row>
    <row r="23" spans="1:35" ht="140.25" customHeight="1">
      <c r="A23" s="115">
        <f t="shared" si="1"/>
        <v>14</v>
      </c>
      <c r="B23" s="117" t="s">
        <v>74</v>
      </c>
      <c r="C23" s="141" t="s">
        <v>119</v>
      </c>
      <c r="D23" s="141" t="s">
        <v>76</v>
      </c>
      <c r="E23" s="166" t="s">
        <v>120</v>
      </c>
      <c r="F23" s="141" t="s">
        <v>78</v>
      </c>
      <c r="G23" s="141" t="s">
        <v>121</v>
      </c>
      <c r="H23" s="62">
        <v>2017</v>
      </c>
      <c r="I23" s="62">
        <v>2019</v>
      </c>
      <c r="J23" s="78" t="s">
        <v>15</v>
      </c>
      <c r="K23" s="116">
        <f t="shared" si="2"/>
        <v>108022.67528</v>
      </c>
      <c r="L23" s="114">
        <v>100903.296</v>
      </c>
      <c r="M23" s="114">
        <v>7049.71084</v>
      </c>
      <c r="N23" s="114">
        <v>69.66844</v>
      </c>
      <c r="O23" s="114"/>
      <c r="P23" s="114"/>
      <c r="Q23" s="131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</row>
    <row r="24" spans="1:35" ht="117" customHeight="1">
      <c r="A24" s="115">
        <f t="shared" si="1"/>
        <v>15</v>
      </c>
      <c r="B24" s="117" t="s">
        <v>74</v>
      </c>
      <c r="C24" s="141" t="s">
        <v>122</v>
      </c>
      <c r="D24" s="141" t="s">
        <v>123</v>
      </c>
      <c r="E24" s="166" t="s">
        <v>124</v>
      </c>
      <c r="F24" s="141" t="s">
        <v>109</v>
      </c>
      <c r="G24" s="141" t="s">
        <v>125</v>
      </c>
      <c r="H24" s="62">
        <v>2018</v>
      </c>
      <c r="I24" s="62">
        <v>2018</v>
      </c>
      <c r="J24" s="78" t="s">
        <v>14</v>
      </c>
      <c r="K24" s="118">
        <f t="shared" si="2"/>
        <v>627.89449</v>
      </c>
      <c r="L24" s="114"/>
      <c r="M24" s="114">
        <v>627.89449</v>
      </c>
      <c r="N24" s="114"/>
      <c r="O24" s="114"/>
      <c r="P24" s="114"/>
      <c r="Q24" s="131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</row>
    <row r="25" spans="1:35" ht="100.5" customHeight="1">
      <c r="A25" s="115">
        <f t="shared" si="1"/>
        <v>16</v>
      </c>
      <c r="B25" s="117" t="s">
        <v>74</v>
      </c>
      <c r="C25" s="142" t="s">
        <v>126</v>
      </c>
      <c r="D25" s="142" t="s">
        <v>127</v>
      </c>
      <c r="E25" s="165" t="s">
        <v>128</v>
      </c>
      <c r="F25" s="142" t="s">
        <v>129</v>
      </c>
      <c r="G25" s="142" t="s">
        <v>130</v>
      </c>
      <c r="H25" s="62">
        <v>2018</v>
      </c>
      <c r="I25" s="62">
        <v>2020</v>
      </c>
      <c r="J25" s="121" t="s">
        <v>131</v>
      </c>
      <c r="K25" s="118">
        <f t="shared" si="2"/>
        <v>1695.7906400000002</v>
      </c>
      <c r="L25" s="122"/>
      <c r="M25" s="122">
        <v>633.70981</v>
      </c>
      <c r="N25" s="122"/>
      <c r="O25" s="122">
        <v>1062.08083</v>
      </c>
      <c r="P25" s="122"/>
      <c r="Q25" s="133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</row>
    <row r="26" spans="1:256" s="46" customFormat="1" ht="153.75" customHeight="1">
      <c r="A26" s="115">
        <f t="shared" si="1"/>
        <v>17</v>
      </c>
      <c r="B26" s="117" t="s">
        <v>74</v>
      </c>
      <c r="C26" s="141" t="s">
        <v>132</v>
      </c>
      <c r="D26" s="145" t="s">
        <v>95</v>
      </c>
      <c r="E26" s="164" t="s">
        <v>133</v>
      </c>
      <c r="F26" s="141" t="s">
        <v>109</v>
      </c>
      <c r="G26" s="141" t="s">
        <v>134</v>
      </c>
      <c r="H26" s="62">
        <v>2022</v>
      </c>
      <c r="I26" s="62">
        <v>2040</v>
      </c>
      <c r="J26" s="78" t="s">
        <v>135</v>
      </c>
      <c r="K26" s="118">
        <f t="shared" si="2"/>
        <v>9714.41547604971</v>
      </c>
      <c r="L26" s="114"/>
      <c r="M26" s="114"/>
      <c r="N26" s="114"/>
      <c r="O26" s="114"/>
      <c r="P26" s="114"/>
      <c r="Q26" s="131">
        <f>1700-348.992</f>
        <v>1351.008</v>
      </c>
      <c r="R26" s="114"/>
      <c r="S26" s="114">
        <v>800</v>
      </c>
      <c r="T26" s="114"/>
      <c r="U26" s="114">
        <v>1163.40747604971</v>
      </c>
      <c r="V26" s="114"/>
      <c r="W26" s="114">
        <v>800</v>
      </c>
      <c r="X26" s="114"/>
      <c r="Y26" s="114">
        <v>800</v>
      </c>
      <c r="Z26" s="114"/>
      <c r="AA26" s="114">
        <v>800</v>
      </c>
      <c r="AB26" s="114"/>
      <c r="AC26" s="114">
        <v>800</v>
      </c>
      <c r="AD26" s="114">
        <v>800</v>
      </c>
      <c r="AE26" s="114">
        <v>800</v>
      </c>
      <c r="AF26" s="114"/>
      <c r="AG26" s="114">
        <v>800</v>
      </c>
      <c r="AH26" s="114"/>
      <c r="AI26" s="114">
        <v>800</v>
      </c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35" ht="18.75">
      <c r="A27" s="57"/>
      <c r="B27" s="58"/>
      <c r="C27" s="197" t="s">
        <v>136</v>
      </c>
      <c r="D27" s="198"/>
      <c r="E27" s="199"/>
      <c r="F27" s="144"/>
      <c r="G27" s="144"/>
      <c r="H27" s="59"/>
      <c r="I27" s="59"/>
      <c r="J27" s="59"/>
      <c r="K27" s="76">
        <f t="shared" si="2"/>
        <v>410438.2178200001</v>
      </c>
      <c r="L27" s="76">
        <f aca="true" t="shared" si="3" ref="L27:AI27">L28+L29+L30+L33+L34+L35+L36+L31+L32</f>
        <v>36872.121029999995</v>
      </c>
      <c r="M27" s="76">
        <f t="shared" si="3"/>
        <v>5222.859189999999</v>
      </c>
      <c r="N27" s="76">
        <f t="shared" si="3"/>
        <v>14660.57</v>
      </c>
      <c r="O27" s="76">
        <f t="shared" si="3"/>
        <v>0</v>
      </c>
      <c r="P27" s="76">
        <f t="shared" si="3"/>
        <v>6839.5949900000005</v>
      </c>
      <c r="Q27" s="134">
        <f t="shared" si="3"/>
        <v>17177.62199</v>
      </c>
      <c r="R27" s="76">
        <f t="shared" si="3"/>
        <v>13799.5508</v>
      </c>
      <c r="S27" s="76">
        <f t="shared" si="3"/>
        <v>25754.91167</v>
      </c>
      <c r="T27" s="76">
        <f t="shared" si="3"/>
        <v>17297.92213</v>
      </c>
      <c r="U27" s="76">
        <f t="shared" si="3"/>
        <v>18969.05645</v>
      </c>
      <c r="V27" s="76">
        <f t="shared" si="3"/>
        <v>19340.46692</v>
      </c>
      <c r="W27" s="76">
        <f t="shared" si="3"/>
        <v>23195.28546</v>
      </c>
      <c r="X27" s="76">
        <f t="shared" si="3"/>
        <v>31398.474000000002</v>
      </c>
      <c r="Y27" s="76">
        <f t="shared" si="3"/>
        <v>33141.36627</v>
      </c>
      <c r="Z27" s="76">
        <f t="shared" si="3"/>
        <v>28384.485549999998</v>
      </c>
      <c r="AA27" s="76">
        <f t="shared" si="3"/>
        <v>11443.11774</v>
      </c>
      <c r="AB27" s="76">
        <f t="shared" si="3"/>
        <v>21835.34678</v>
      </c>
      <c r="AC27" s="76">
        <f t="shared" si="3"/>
        <v>11443.11774</v>
      </c>
      <c r="AD27" s="76">
        <f t="shared" si="3"/>
        <v>16446.76041</v>
      </c>
      <c r="AE27" s="76">
        <f t="shared" si="3"/>
        <v>11443.11774</v>
      </c>
      <c r="AF27" s="76">
        <f t="shared" si="3"/>
        <v>11443.11774</v>
      </c>
      <c r="AG27" s="76">
        <f t="shared" si="3"/>
        <v>11443.11774</v>
      </c>
      <c r="AH27" s="76">
        <f t="shared" si="3"/>
        <v>11443.11774</v>
      </c>
      <c r="AI27" s="76">
        <f t="shared" si="3"/>
        <v>11443.11774</v>
      </c>
    </row>
    <row r="28" spans="1:35" ht="165.75" customHeight="1">
      <c r="A28" s="60">
        <f>A26+1</f>
        <v>18</v>
      </c>
      <c r="B28" s="56" t="s">
        <v>137</v>
      </c>
      <c r="C28" s="145" t="s">
        <v>138</v>
      </c>
      <c r="D28" s="145" t="s">
        <v>139</v>
      </c>
      <c r="E28" s="167" t="s">
        <v>140</v>
      </c>
      <c r="F28" s="145" t="s">
        <v>109</v>
      </c>
      <c r="G28" s="145" t="s">
        <v>141</v>
      </c>
      <c r="H28" s="11">
        <v>2018</v>
      </c>
      <c r="I28" s="11">
        <v>2018</v>
      </c>
      <c r="J28" s="71" t="s">
        <v>14</v>
      </c>
      <c r="K28" s="75">
        <f t="shared" si="2"/>
        <v>971.39078</v>
      </c>
      <c r="L28" s="38"/>
      <c r="M28" s="38">
        <v>971.39078</v>
      </c>
      <c r="N28" s="38"/>
      <c r="O28" s="38"/>
      <c r="P28" s="38"/>
      <c r="Q28" s="135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ht="141" customHeight="1">
      <c r="A29" s="61">
        <f aca="true" t="shared" si="4" ref="A29:A36">A28+1</f>
        <v>19</v>
      </c>
      <c r="B29" s="56" t="s">
        <v>137</v>
      </c>
      <c r="C29" s="145" t="s">
        <v>142</v>
      </c>
      <c r="D29" s="145" t="s">
        <v>143</v>
      </c>
      <c r="E29" s="168" t="s">
        <v>144</v>
      </c>
      <c r="F29" s="145" t="s">
        <v>129</v>
      </c>
      <c r="G29" s="145" t="s">
        <v>145</v>
      </c>
      <c r="H29" s="11">
        <v>2017</v>
      </c>
      <c r="I29" s="11">
        <v>2017</v>
      </c>
      <c r="J29" s="71" t="s">
        <v>13</v>
      </c>
      <c r="K29" s="75">
        <f aca="true" t="shared" si="5" ref="K29:K36">SUM(L29:AI29)</f>
        <v>2791.48196</v>
      </c>
      <c r="L29" s="38">
        <v>2791.48196</v>
      </c>
      <c r="M29" s="38"/>
      <c r="N29" s="38"/>
      <c r="O29" s="38"/>
      <c r="P29" s="38"/>
      <c r="Q29" s="135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ht="193.5" customHeight="1">
      <c r="A30" s="61">
        <f t="shared" si="4"/>
        <v>20</v>
      </c>
      <c r="B30" s="56" t="s">
        <v>137</v>
      </c>
      <c r="C30" s="145" t="s">
        <v>146</v>
      </c>
      <c r="D30" s="145" t="s">
        <v>95</v>
      </c>
      <c r="E30" s="169" t="s">
        <v>147</v>
      </c>
      <c r="F30" s="145" t="s">
        <v>148</v>
      </c>
      <c r="G30" s="145" t="s">
        <v>149</v>
      </c>
      <c r="H30" s="11">
        <v>2019</v>
      </c>
      <c r="I30" s="11">
        <v>2036</v>
      </c>
      <c r="J30" s="71" t="s">
        <v>150</v>
      </c>
      <c r="K30" s="75">
        <f t="shared" si="5"/>
        <v>163407.93047</v>
      </c>
      <c r="L30" s="38"/>
      <c r="M30" s="38"/>
      <c r="N30" s="38">
        <f>14140+0.00033</f>
        <v>14140.00033</v>
      </c>
      <c r="O30" s="38"/>
      <c r="P30" s="38">
        <f>6839.595-0.00001</f>
        <v>6839.5949900000005</v>
      </c>
      <c r="Q30" s="135">
        <v>16355.622</v>
      </c>
      <c r="R30" s="38"/>
      <c r="S30" s="38">
        <v>6028.02787</v>
      </c>
      <c r="T30" s="38">
        <v>3855.37523</v>
      </c>
      <c r="U30" s="38">
        <f>4972.728+0.00024</f>
        <v>4972.72824</v>
      </c>
      <c r="V30" s="38"/>
      <c r="W30" s="38">
        <v>8355.54906</v>
      </c>
      <c r="X30" s="38">
        <f>16630.463-0.00289</f>
        <v>16630.46011</v>
      </c>
      <c r="Y30" s="38">
        <f>16550.468+0.00227</f>
        <v>16550.47027</v>
      </c>
      <c r="Z30" s="38">
        <f>16921.163+0.00045</f>
        <v>16921.16345</v>
      </c>
      <c r="AA30" s="38">
        <v>11443.11774</v>
      </c>
      <c r="AB30" s="38">
        <f>13664.8585-0.00079</f>
        <v>13664.85771</v>
      </c>
      <c r="AC30" s="38">
        <v>11443.11774</v>
      </c>
      <c r="AD30" s="38">
        <v>9549.5145</v>
      </c>
      <c r="AE30" s="38">
        <f>6658.3277+0.00353</f>
        <v>6658.33123</v>
      </c>
      <c r="AF30" s="38"/>
      <c r="AG30" s="38"/>
      <c r="AH30" s="38"/>
      <c r="AI30" s="38"/>
    </row>
    <row r="31" spans="1:256" s="87" customFormat="1" ht="168" customHeight="1">
      <c r="A31" s="123">
        <f t="shared" si="4"/>
        <v>21</v>
      </c>
      <c r="B31" s="117" t="s">
        <v>137</v>
      </c>
      <c r="C31" s="141" t="s">
        <v>151</v>
      </c>
      <c r="D31" s="141" t="s">
        <v>223</v>
      </c>
      <c r="E31" s="170" t="s">
        <v>152</v>
      </c>
      <c r="F31" s="141" t="s">
        <v>109</v>
      </c>
      <c r="G31" s="147" t="s">
        <v>153</v>
      </c>
      <c r="H31" s="62">
        <v>2022</v>
      </c>
      <c r="I31" s="62">
        <v>2023</v>
      </c>
      <c r="J31" s="77" t="s">
        <v>19</v>
      </c>
      <c r="K31" s="118">
        <f t="shared" si="5"/>
        <v>6196.23999</v>
      </c>
      <c r="L31" s="101"/>
      <c r="M31" s="101"/>
      <c r="N31" s="101"/>
      <c r="O31" s="101"/>
      <c r="P31" s="101"/>
      <c r="Q31" s="136">
        <v>821.99999</v>
      </c>
      <c r="R31" s="101">
        <v>5374.24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35" ht="172.5" customHeight="1">
      <c r="A32" s="61">
        <f t="shared" si="4"/>
        <v>22</v>
      </c>
      <c r="B32" s="56" t="s">
        <v>137</v>
      </c>
      <c r="C32" s="145" t="s">
        <v>151</v>
      </c>
      <c r="D32" s="145" t="s">
        <v>76</v>
      </c>
      <c r="E32" s="167" t="s">
        <v>154</v>
      </c>
      <c r="F32" s="141" t="s">
        <v>162</v>
      </c>
      <c r="G32" s="141" t="s">
        <v>213</v>
      </c>
      <c r="H32" s="62">
        <v>2022</v>
      </c>
      <c r="I32" s="62">
        <v>2023</v>
      </c>
      <c r="J32" s="77" t="s">
        <v>19</v>
      </c>
      <c r="K32" s="75">
        <f t="shared" si="5"/>
        <v>6425.31047</v>
      </c>
      <c r="L32" s="101"/>
      <c r="M32" s="101"/>
      <c r="N32" s="101"/>
      <c r="O32" s="101"/>
      <c r="P32" s="101"/>
      <c r="Q32" s="136"/>
      <c r="R32" s="101">
        <v>6425.31047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</row>
    <row r="33" spans="1:35" ht="168" customHeight="1">
      <c r="A33" s="61">
        <f t="shared" si="4"/>
        <v>23</v>
      </c>
      <c r="B33" s="56" t="s">
        <v>137</v>
      </c>
      <c r="C33" s="145" t="s">
        <v>151</v>
      </c>
      <c r="D33" s="145" t="s">
        <v>95</v>
      </c>
      <c r="E33" s="167" t="s">
        <v>155</v>
      </c>
      <c r="F33" s="145" t="s">
        <v>109</v>
      </c>
      <c r="G33" s="145" t="s">
        <v>156</v>
      </c>
      <c r="H33" s="11">
        <v>2025</v>
      </c>
      <c r="I33" s="11">
        <v>2040</v>
      </c>
      <c r="J33" s="71" t="s">
        <v>157</v>
      </c>
      <c r="K33" s="72">
        <f>SUM(L33:AI33)</f>
        <v>158764.53046999997</v>
      </c>
      <c r="L33" s="38"/>
      <c r="M33" s="38"/>
      <c r="N33" s="38"/>
      <c r="O33" s="38"/>
      <c r="P33" s="38"/>
      <c r="Q33" s="135"/>
      <c r="R33" s="38"/>
      <c r="S33" s="38"/>
      <c r="T33" s="38">
        <v>7582.47644</v>
      </c>
      <c r="U33" s="38">
        <v>13996.32821</v>
      </c>
      <c r="V33" s="38">
        <v>13898.76498</v>
      </c>
      <c r="W33" s="38">
        <v>14839.7364</v>
      </c>
      <c r="X33" s="38">
        <v>14768.01389</v>
      </c>
      <c r="Y33" s="38">
        <v>16590.896</v>
      </c>
      <c r="Z33" s="38">
        <v>11463.3221</v>
      </c>
      <c r="AA33" s="38"/>
      <c r="AB33" s="38">
        <v>8170.48907</v>
      </c>
      <c r="AC33" s="38"/>
      <c r="AD33" s="38">
        <v>6897.24591</v>
      </c>
      <c r="AE33" s="38">
        <v>4784.78651</v>
      </c>
      <c r="AF33" s="38">
        <v>11443.11774</v>
      </c>
      <c r="AG33" s="38">
        <v>11443.11774</v>
      </c>
      <c r="AH33" s="38">
        <v>11443.11774</v>
      </c>
      <c r="AI33" s="38">
        <v>11443.11774</v>
      </c>
    </row>
    <row r="34" spans="1:35" ht="168" customHeight="1">
      <c r="A34" s="61">
        <f t="shared" si="4"/>
        <v>24</v>
      </c>
      <c r="B34" s="56" t="s">
        <v>137</v>
      </c>
      <c r="C34" s="146" t="s">
        <v>158</v>
      </c>
      <c r="D34" s="145" t="s">
        <v>214</v>
      </c>
      <c r="E34" s="167" t="s">
        <v>159</v>
      </c>
      <c r="F34" s="145" t="s">
        <v>109</v>
      </c>
      <c r="G34" s="146" t="s">
        <v>226</v>
      </c>
      <c r="H34" s="11">
        <v>2023</v>
      </c>
      <c r="I34" s="11">
        <v>2027</v>
      </c>
      <c r="J34" s="102" t="s">
        <v>23</v>
      </c>
      <c r="K34" s="75">
        <f t="shared" si="5"/>
        <v>33028.65653</v>
      </c>
      <c r="L34" s="103"/>
      <c r="M34" s="103"/>
      <c r="N34" s="103"/>
      <c r="O34" s="103"/>
      <c r="P34" s="103"/>
      <c r="Q34" s="137"/>
      <c r="R34" s="103">
        <f>2000+0.00033</f>
        <v>2000.00033</v>
      </c>
      <c r="S34" s="103">
        <f>19726.884-0.0002</f>
        <v>19726.8838</v>
      </c>
      <c r="T34" s="103">
        <f>5860.07+0.00046</f>
        <v>5860.07046</v>
      </c>
      <c r="U34" s="103"/>
      <c r="V34" s="103">
        <f>5441.7+0.00194</f>
        <v>5441.70194</v>
      </c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</row>
    <row r="35" spans="1:35" ht="153" customHeight="1">
      <c r="A35" s="61">
        <f t="shared" si="4"/>
        <v>25</v>
      </c>
      <c r="B35" s="56" t="s">
        <v>137</v>
      </c>
      <c r="C35" s="145" t="s">
        <v>160</v>
      </c>
      <c r="D35" s="145" t="s">
        <v>76</v>
      </c>
      <c r="E35" s="168" t="s">
        <v>161</v>
      </c>
      <c r="F35" s="145" t="s">
        <v>162</v>
      </c>
      <c r="G35" s="145" t="s">
        <v>163</v>
      </c>
      <c r="H35" s="11">
        <v>2017</v>
      </c>
      <c r="I35" s="11">
        <v>2019</v>
      </c>
      <c r="J35" s="71" t="s">
        <v>15</v>
      </c>
      <c r="K35" s="75">
        <f t="shared" si="5"/>
        <v>38378.01915</v>
      </c>
      <c r="L35" s="38">
        <v>34080.63907</v>
      </c>
      <c r="M35" s="38">
        <f>4251.468+0.00041</f>
        <v>4251.4684099999995</v>
      </c>
      <c r="N35" s="38">
        <v>45.91167</v>
      </c>
      <c r="O35" s="38"/>
      <c r="P35" s="38"/>
      <c r="Q35" s="135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57.5" customHeight="1">
      <c r="A36" s="61">
        <f t="shared" si="4"/>
        <v>26</v>
      </c>
      <c r="B36" s="56" t="s">
        <v>137</v>
      </c>
      <c r="C36" s="145" t="s">
        <v>164</v>
      </c>
      <c r="D36" s="145" t="s">
        <v>165</v>
      </c>
      <c r="E36" s="168" t="s">
        <v>166</v>
      </c>
      <c r="F36" s="145" t="s">
        <v>129</v>
      </c>
      <c r="G36" s="145" t="s">
        <v>167</v>
      </c>
      <c r="H36" s="11">
        <v>2019</v>
      </c>
      <c r="I36" s="11">
        <v>2019</v>
      </c>
      <c r="J36" s="71" t="s">
        <v>15</v>
      </c>
      <c r="K36" s="75">
        <f t="shared" si="5"/>
        <v>474.658</v>
      </c>
      <c r="L36" s="38"/>
      <c r="M36" s="38"/>
      <c r="N36" s="38">
        <v>474.658</v>
      </c>
      <c r="O36" s="38"/>
      <c r="P36" s="38"/>
      <c r="Q36" s="135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ht="18.75">
      <c r="A37" s="92"/>
      <c r="B37" s="20"/>
      <c r="C37" s="194" t="s">
        <v>168</v>
      </c>
      <c r="D37" s="195"/>
      <c r="E37" s="196"/>
      <c r="F37" s="17"/>
      <c r="G37" s="17"/>
      <c r="H37" s="63"/>
      <c r="I37" s="63"/>
      <c r="J37" s="63"/>
      <c r="K37" s="79">
        <f>SUM(L37:AI37)</f>
        <v>1100893.836295334</v>
      </c>
      <c r="L37" s="79">
        <f aca="true" t="shared" si="6" ref="L37:AI37">L38+L39</f>
        <v>146234.18215</v>
      </c>
      <c r="M37" s="79">
        <f t="shared" si="6"/>
        <v>14130.63933</v>
      </c>
      <c r="N37" s="79">
        <f t="shared" si="6"/>
        <v>29339.79</v>
      </c>
      <c r="O37" s="79">
        <f t="shared" si="6"/>
        <v>18383.389994999998</v>
      </c>
      <c r="P37" s="79">
        <f t="shared" si="6"/>
        <v>16797.12433</v>
      </c>
      <c r="Q37" s="138">
        <f t="shared" si="6"/>
        <v>43028.62999</v>
      </c>
      <c r="R37" s="79">
        <f t="shared" si="6"/>
        <v>39004.474318376</v>
      </c>
      <c r="S37" s="79">
        <f t="shared" si="6"/>
        <v>62986.5999364905</v>
      </c>
      <c r="T37" s="79">
        <f t="shared" si="6"/>
        <v>38840.551962412996</v>
      </c>
      <c r="U37" s="79">
        <f t="shared" si="6"/>
        <v>45519.75917604971</v>
      </c>
      <c r="V37" s="79">
        <f t="shared" si="6"/>
        <v>49816.05950310246</v>
      </c>
      <c r="W37" s="79">
        <f t="shared" si="6"/>
        <v>34413.830643935216</v>
      </c>
      <c r="X37" s="79">
        <f t="shared" si="6"/>
        <v>60696.98323688774</v>
      </c>
      <c r="Y37" s="79">
        <f t="shared" si="6"/>
        <v>60380.42129585045</v>
      </c>
      <c r="Z37" s="79">
        <f t="shared" si="6"/>
        <v>55623.54057533918</v>
      </c>
      <c r="AA37" s="79">
        <f t="shared" si="6"/>
        <v>51831.37322520092</v>
      </c>
      <c r="AB37" s="79">
        <f t="shared" si="6"/>
        <v>49074.40181249246</v>
      </c>
      <c r="AC37" s="79">
        <f t="shared" si="6"/>
        <v>46354.31049194183</v>
      </c>
      <c r="AD37" s="79">
        <f t="shared" si="6"/>
        <v>43685.815441697094</v>
      </c>
      <c r="AE37" s="79">
        <f t="shared" si="6"/>
        <v>40023.267801097165</v>
      </c>
      <c r="AF37" s="79">
        <f t="shared" si="6"/>
        <v>38682.17277179492</v>
      </c>
      <c r="AG37" s="79">
        <f t="shared" si="6"/>
        <v>38682.172764504874</v>
      </c>
      <c r="AH37" s="79">
        <f t="shared" si="6"/>
        <v>38682.172769359786</v>
      </c>
      <c r="AI37" s="79">
        <f t="shared" si="6"/>
        <v>38682.172773800376</v>
      </c>
    </row>
    <row r="38" spans="1:35" ht="18.75">
      <c r="A38" s="64"/>
      <c r="B38" s="65" t="s">
        <v>74</v>
      </c>
      <c r="C38" s="200" t="s">
        <v>73</v>
      </c>
      <c r="D38" s="201"/>
      <c r="E38" s="202"/>
      <c r="F38" s="15"/>
      <c r="G38" s="15"/>
      <c r="H38" s="66"/>
      <c r="I38" s="66"/>
      <c r="J38" s="66"/>
      <c r="K38" s="80">
        <f>SUM(L38:AI38)</f>
        <v>690455.6184753337</v>
      </c>
      <c r="L38" s="80">
        <f aca="true" t="shared" si="7" ref="L38:AI38">SUMIF($B$10:$B$26,$B$38,L10:L26)</f>
        <v>109362.06112</v>
      </c>
      <c r="M38" s="80">
        <f t="shared" si="7"/>
        <v>8907.78014</v>
      </c>
      <c r="N38" s="80">
        <f t="shared" si="7"/>
        <v>14679.22</v>
      </c>
      <c r="O38" s="80">
        <f t="shared" si="7"/>
        <v>18383.389994999998</v>
      </c>
      <c r="P38" s="80">
        <f t="shared" si="7"/>
        <v>9957.52934</v>
      </c>
      <c r="Q38" s="139">
        <f t="shared" si="7"/>
        <v>25851.008</v>
      </c>
      <c r="R38" s="80">
        <f t="shared" si="7"/>
        <v>25204.923518376</v>
      </c>
      <c r="S38" s="80">
        <f t="shared" si="7"/>
        <v>37231.6882664905</v>
      </c>
      <c r="T38" s="80">
        <f t="shared" si="7"/>
        <v>21542.629832413</v>
      </c>
      <c r="U38" s="80">
        <f t="shared" si="7"/>
        <v>26550.70272604971</v>
      </c>
      <c r="V38" s="80">
        <f t="shared" si="7"/>
        <v>30475.592583102454</v>
      </c>
      <c r="W38" s="80">
        <f t="shared" si="7"/>
        <v>11218.545183935215</v>
      </c>
      <c r="X38" s="80">
        <f t="shared" si="7"/>
        <v>29298.50923688774</v>
      </c>
      <c r="Y38" s="80">
        <f t="shared" si="7"/>
        <v>27239.05502585045</v>
      </c>
      <c r="Z38" s="80">
        <f t="shared" si="7"/>
        <v>27239.05502533918</v>
      </c>
      <c r="AA38" s="80">
        <f t="shared" si="7"/>
        <v>40388.25548520092</v>
      </c>
      <c r="AB38" s="80">
        <f t="shared" si="7"/>
        <v>27239.05503249246</v>
      </c>
      <c r="AC38" s="80">
        <f t="shared" si="7"/>
        <v>34911.19275194183</v>
      </c>
      <c r="AD38" s="80">
        <f t="shared" si="7"/>
        <v>27239.05503169709</v>
      </c>
      <c r="AE38" s="80">
        <f t="shared" si="7"/>
        <v>28580.150061097167</v>
      </c>
      <c r="AF38" s="80">
        <f t="shared" si="7"/>
        <v>27239.05503179492</v>
      </c>
      <c r="AG38" s="80">
        <f t="shared" si="7"/>
        <v>27239.055024504873</v>
      </c>
      <c r="AH38" s="80">
        <f t="shared" si="7"/>
        <v>27239.055029359788</v>
      </c>
      <c r="AI38" s="80">
        <f t="shared" si="7"/>
        <v>27239.055033800374</v>
      </c>
    </row>
    <row r="39" spans="1:35" ht="18.75">
      <c r="A39" s="64"/>
      <c r="B39" s="65" t="s">
        <v>137</v>
      </c>
      <c r="C39" s="200" t="s">
        <v>136</v>
      </c>
      <c r="D39" s="201"/>
      <c r="E39" s="202"/>
      <c r="F39" s="15"/>
      <c r="G39" s="15"/>
      <c r="H39" s="66"/>
      <c r="I39" s="66"/>
      <c r="J39" s="66"/>
      <c r="K39" s="80">
        <f>SUM(L39:AI39)</f>
        <v>410438.2178200001</v>
      </c>
      <c r="L39" s="80">
        <f aca="true" t="shared" si="8" ref="L39:AI39">SUMIF($B$28:$B$36,$B$39,L28:L36)</f>
        <v>36872.121029999995</v>
      </c>
      <c r="M39" s="80">
        <f t="shared" si="8"/>
        <v>5222.859189999999</v>
      </c>
      <c r="N39" s="80">
        <f t="shared" si="8"/>
        <v>14660.57</v>
      </c>
      <c r="O39" s="80">
        <f t="shared" si="8"/>
        <v>0</v>
      </c>
      <c r="P39" s="80">
        <f t="shared" si="8"/>
        <v>6839.5949900000005</v>
      </c>
      <c r="Q39" s="139">
        <f t="shared" si="8"/>
        <v>17177.62199</v>
      </c>
      <c r="R39" s="80">
        <f t="shared" si="8"/>
        <v>13799.5508</v>
      </c>
      <c r="S39" s="80">
        <f t="shared" si="8"/>
        <v>25754.91167</v>
      </c>
      <c r="T39" s="80">
        <f t="shared" si="8"/>
        <v>17297.92213</v>
      </c>
      <c r="U39" s="80">
        <f t="shared" si="8"/>
        <v>18969.05645</v>
      </c>
      <c r="V39" s="80">
        <f t="shared" si="8"/>
        <v>19340.46692</v>
      </c>
      <c r="W39" s="80">
        <f t="shared" si="8"/>
        <v>23195.28546</v>
      </c>
      <c r="X39" s="80">
        <f t="shared" si="8"/>
        <v>31398.474000000002</v>
      </c>
      <c r="Y39" s="80">
        <f t="shared" si="8"/>
        <v>33141.36627</v>
      </c>
      <c r="Z39" s="80">
        <f t="shared" si="8"/>
        <v>28384.485549999998</v>
      </c>
      <c r="AA39" s="80">
        <f t="shared" si="8"/>
        <v>11443.11774</v>
      </c>
      <c r="AB39" s="80">
        <f t="shared" si="8"/>
        <v>21835.34678</v>
      </c>
      <c r="AC39" s="80">
        <f t="shared" si="8"/>
        <v>11443.11774</v>
      </c>
      <c r="AD39" s="80">
        <f t="shared" si="8"/>
        <v>16446.76041</v>
      </c>
      <c r="AE39" s="80">
        <f t="shared" si="8"/>
        <v>11443.11774</v>
      </c>
      <c r="AF39" s="80">
        <f t="shared" si="8"/>
        <v>11443.11774</v>
      </c>
      <c r="AG39" s="80">
        <f t="shared" si="8"/>
        <v>11443.11774</v>
      </c>
      <c r="AH39" s="80">
        <f t="shared" si="8"/>
        <v>11443.11774</v>
      </c>
      <c r="AI39" s="80">
        <f t="shared" si="8"/>
        <v>11443.11774</v>
      </c>
    </row>
    <row r="40" spans="1:35" ht="18.75">
      <c r="A40" s="95"/>
      <c r="B40" s="96"/>
      <c r="C40" s="95"/>
      <c r="D40" s="95"/>
      <c r="E40" s="171"/>
      <c r="F40" s="95"/>
      <c r="G40" s="95"/>
      <c r="H40" s="96"/>
      <c r="I40" s="96"/>
      <c r="J40" s="96"/>
      <c r="K40" s="96"/>
      <c r="L40" s="95"/>
      <c r="M40" s="95"/>
      <c r="N40" s="95"/>
      <c r="O40" s="95"/>
      <c r="P40" s="95"/>
      <c r="Q40" s="109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</row>
    <row r="41" spans="1:35" ht="18.75">
      <c r="A41" s="95"/>
      <c r="B41" s="96"/>
      <c r="C41" s="95"/>
      <c r="D41" s="95"/>
      <c r="E41" s="171"/>
      <c r="F41" s="95"/>
      <c r="G41" s="95"/>
      <c r="H41" s="96"/>
      <c r="I41" s="96"/>
      <c r="J41" s="96"/>
      <c r="K41" s="96"/>
      <c r="L41" s="95"/>
      <c r="M41" s="95"/>
      <c r="N41" s="95"/>
      <c r="O41" s="95"/>
      <c r="P41" s="95"/>
      <c r="Q41" s="109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</row>
    <row r="42" spans="1:35" ht="18.75">
      <c r="A42" s="95"/>
      <c r="B42" s="96"/>
      <c r="C42" s="95"/>
      <c r="D42" s="95"/>
      <c r="E42" s="171"/>
      <c r="F42" s="95"/>
      <c r="G42" s="95"/>
      <c r="H42" s="96"/>
      <c r="I42" s="96"/>
      <c r="J42" s="96"/>
      <c r="K42" s="96"/>
      <c r="L42" s="95"/>
      <c r="M42" s="95"/>
      <c r="N42" s="95"/>
      <c r="O42" s="95"/>
      <c r="P42" s="95"/>
      <c r="Q42" s="109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</row>
    <row r="43" spans="1:35" ht="18.75">
      <c r="A43" s="95"/>
      <c r="B43" s="96"/>
      <c r="C43" s="95"/>
      <c r="D43" s="95"/>
      <c r="E43" s="171"/>
      <c r="F43" s="95"/>
      <c r="G43" s="95"/>
      <c r="H43" s="96"/>
      <c r="I43" s="96"/>
      <c r="J43" s="96"/>
      <c r="K43" s="96"/>
      <c r="L43" s="95"/>
      <c r="M43" s="95"/>
      <c r="N43" s="95"/>
      <c r="O43" s="95"/>
      <c r="P43" s="95"/>
      <c r="Q43" s="109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</row>
    <row r="44" spans="1:35" ht="18.75" customHeight="1">
      <c r="A44" s="95"/>
      <c r="B44" s="96"/>
      <c r="C44" s="22" t="s">
        <v>169</v>
      </c>
      <c r="D44" s="22"/>
      <c r="E44" s="172"/>
      <c r="F44" s="22" t="s">
        <v>170</v>
      </c>
      <c r="G44" s="22"/>
      <c r="H44" s="22"/>
      <c r="I44" s="22"/>
      <c r="J44" s="22"/>
      <c r="K44" s="25"/>
      <c r="L44" s="25"/>
      <c r="M44" s="25"/>
      <c r="N44" s="104"/>
      <c r="O44" s="191" t="s">
        <v>171</v>
      </c>
      <c r="P44" s="191"/>
      <c r="Q44" s="191"/>
      <c r="R44" s="191"/>
      <c r="S44" s="191"/>
      <c r="T44" s="95"/>
      <c r="U44" s="95"/>
      <c r="V44" s="95"/>
      <c r="W44" s="95"/>
      <c r="X44" s="95"/>
      <c r="Y44" s="191" t="s">
        <v>172</v>
      </c>
      <c r="Z44" s="191"/>
      <c r="AA44" s="191"/>
      <c r="AB44" s="191"/>
      <c r="AC44" s="191"/>
      <c r="AD44" s="95"/>
      <c r="AE44" s="95"/>
      <c r="AF44" s="95"/>
      <c r="AG44" s="95"/>
      <c r="AH44" s="95"/>
      <c r="AI44" s="95"/>
    </row>
    <row r="45" spans="3:35" ht="18.75" customHeight="1">
      <c r="C45" s="22" t="s">
        <v>173</v>
      </c>
      <c r="D45" s="22"/>
      <c r="E45" s="173"/>
      <c r="F45" s="26"/>
      <c r="G45" s="26"/>
      <c r="H45" s="97"/>
      <c r="I45" s="105"/>
      <c r="J45" s="22"/>
      <c r="K45" s="105"/>
      <c r="L45" s="105"/>
      <c r="M45" s="105"/>
      <c r="N45" s="106"/>
      <c r="O45" s="45"/>
      <c r="P45" s="45"/>
      <c r="Q45" s="45"/>
      <c r="R45" s="45"/>
      <c r="S45" s="47"/>
      <c r="T45" s="50"/>
      <c r="U45" s="50"/>
      <c r="V45" s="50"/>
      <c r="W45" s="50"/>
      <c r="X45" s="50"/>
      <c r="Y45" s="45"/>
      <c r="Z45" s="45"/>
      <c r="AA45" s="45"/>
      <c r="AB45" s="45"/>
      <c r="AC45" s="47"/>
      <c r="AD45" s="50"/>
      <c r="AE45" s="50"/>
      <c r="AF45" s="50"/>
      <c r="AG45" s="50"/>
      <c r="AH45" s="50"/>
      <c r="AI45" s="50"/>
    </row>
    <row r="46" spans="3:35" ht="18.75">
      <c r="C46" s="26" t="s">
        <v>174</v>
      </c>
      <c r="D46" s="26"/>
      <c r="E46" s="173"/>
      <c r="F46" s="67"/>
      <c r="G46" s="67"/>
      <c r="H46" s="97"/>
      <c r="I46" s="105"/>
      <c r="J46" s="22"/>
      <c r="K46" s="107"/>
      <c r="L46" s="105"/>
      <c r="M46" s="105"/>
      <c r="N46" s="106"/>
      <c r="O46" s="45"/>
      <c r="P46" s="45"/>
      <c r="Q46" s="45"/>
      <c r="R46" s="45"/>
      <c r="S46" s="47"/>
      <c r="T46" s="50"/>
      <c r="U46" s="50"/>
      <c r="V46" s="50"/>
      <c r="W46" s="50"/>
      <c r="X46" s="50"/>
      <c r="Y46" s="45"/>
      <c r="Z46" s="45"/>
      <c r="AA46" s="45"/>
      <c r="AB46" s="45"/>
      <c r="AC46" s="47"/>
      <c r="AD46" s="50"/>
      <c r="AE46" s="50"/>
      <c r="AF46" s="50"/>
      <c r="AG46" s="50"/>
      <c r="AH46" s="50"/>
      <c r="AI46" s="50"/>
    </row>
    <row r="47" spans="3:35" ht="38.25" customHeight="1">
      <c r="C47" s="27" t="s">
        <v>175</v>
      </c>
      <c r="D47" s="27"/>
      <c r="E47" s="98"/>
      <c r="F47" s="27" t="s">
        <v>176</v>
      </c>
      <c r="G47" s="27"/>
      <c r="H47" s="97"/>
      <c r="I47" s="98"/>
      <c r="J47" s="27"/>
      <c r="K47" s="98"/>
      <c r="L47" s="98"/>
      <c r="M47" s="98"/>
      <c r="N47" s="108"/>
      <c r="O47" s="192" t="s">
        <v>177</v>
      </c>
      <c r="P47" s="192"/>
      <c r="Q47" s="192"/>
      <c r="R47" s="192"/>
      <c r="S47" s="192"/>
      <c r="T47" s="110"/>
      <c r="U47" s="110"/>
      <c r="V47" s="110"/>
      <c r="W47" s="110"/>
      <c r="X47" s="110"/>
      <c r="Y47" s="192" t="s">
        <v>178</v>
      </c>
      <c r="Z47" s="192"/>
      <c r="AA47" s="192"/>
      <c r="AB47" s="192"/>
      <c r="AC47" s="192"/>
      <c r="AD47" s="110"/>
      <c r="AE47" s="110"/>
      <c r="AF47" s="110"/>
      <c r="AG47" s="110"/>
      <c r="AH47" s="110"/>
      <c r="AI47" s="110"/>
    </row>
    <row r="48" spans="16:35" ht="12.75"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6:35" ht="12.75">
      <c r="P49" s="50"/>
      <c r="Q49" s="111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6:35" ht="12.75">
      <c r="P50" s="50"/>
      <c r="Q50" s="111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ht="12.75">
      <c r="Q51" s="112"/>
    </row>
  </sheetData>
  <sheetProtection/>
  <autoFilter ref="B8:AE39"/>
  <mergeCells count="46">
    <mergeCell ref="A4:AE4"/>
    <mergeCell ref="A5:AE5"/>
    <mergeCell ref="H6:I6"/>
    <mergeCell ref="P6:P7"/>
    <mergeCell ref="Q6:Q7"/>
    <mergeCell ref="R6:R7"/>
    <mergeCell ref="K6:K7"/>
    <mergeCell ref="L6:L7"/>
    <mergeCell ref="M6:M7"/>
    <mergeCell ref="T6:T7"/>
    <mergeCell ref="Y6:Y7"/>
    <mergeCell ref="Z6:Z7"/>
    <mergeCell ref="C9:E9"/>
    <mergeCell ref="C27:E27"/>
    <mergeCell ref="C37:E37"/>
    <mergeCell ref="C38:E38"/>
    <mergeCell ref="C39:E39"/>
    <mergeCell ref="J6:J7"/>
    <mergeCell ref="O44:S44"/>
    <mergeCell ref="Y44:AC44"/>
    <mergeCell ref="O47:S47"/>
    <mergeCell ref="Y47:AC47"/>
    <mergeCell ref="A6:A7"/>
    <mergeCell ref="C6:C7"/>
    <mergeCell ref="D6:D7"/>
    <mergeCell ref="E6:E7"/>
    <mergeCell ref="F6:F7"/>
    <mergeCell ref="G6:G7"/>
    <mergeCell ref="N6:N7"/>
    <mergeCell ref="O6:O7"/>
    <mergeCell ref="AF6:AF7"/>
    <mergeCell ref="U6:U7"/>
    <mergeCell ref="V6:V7"/>
    <mergeCell ref="W6:W7"/>
    <mergeCell ref="X6:X7"/>
    <mergeCell ref="S6:S7"/>
    <mergeCell ref="AB1:AI1"/>
    <mergeCell ref="AG6:AG7"/>
    <mergeCell ref="AH6:AH7"/>
    <mergeCell ref="AI6:AI7"/>
    <mergeCell ref="AA6:AA7"/>
    <mergeCell ref="AB6:AB7"/>
    <mergeCell ref="AC6:AC7"/>
    <mergeCell ref="AD6:AD7"/>
    <mergeCell ref="AE6:AE7"/>
    <mergeCell ref="A3:AE3"/>
  </mergeCells>
  <printOptions/>
  <pageMargins left="0.707638888888889" right="0.707638888888889" top="0.747916666666667" bottom="0.747916666666667" header="0.511805555555556" footer="0.511805555555556"/>
  <pageSetup firstPageNumber="0" useFirstPageNumber="1" fitToHeight="0" fitToWidth="1" horizontalDpi="600" verticalDpi="6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view="pageBreakPreview" zoomScale="70" zoomScaleNormal="55" zoomScaleSheetLayoutView="70" zoomScalePageLayoutView="0" workbookViewId="0" topLeftCell="F1">
      <selection activeCell="G1" sqref="G1:M1"/>
    </sheetView>
  </sheetViews>
  <sheetFormatPr defaultColWidth="9.140625" defaultRowHeight="15" outlineLevelCol="1"/>
  <cols>
    <col min="1" max="1" width="9.140625" style="1" customWidth="1"/>
    <col min="2" max="2" width="27.7109375" style="1" customWidth="1"/>
    <col min="3" max="3" width="24.8515625" style="1" customWidth="1" outlineLevel="1"/>
    <col min="4" max="4" width="79.00390625" style="174" customWidth="1" outlineLevel="1"/>
    <col min="5" max="5" width="30.00390625" style="1" customWidth="1" outlineLevel="1"/>
    <col min="6" max="6" width="56.7109375" style="1" customWidth="1"/>
    <col min="7" max="7" width="14.00390625" style="4" customWidth="1"/>
    <col min="8" max="8" width="15.421875" style="4" customWidth="1"/>
    <col min="9" max="9" width="18.7109375" style="4" customWidth="1"/>
    <col min="10" max="10" width="13.7109375" style="4" customWidth="1"/>
    <col min="11" max="11" width="13.7109375" style="1" hidden="1" customWidth="1"/>
    <col min="12" max="12" width="17.140625" style="1" customWidth="1"/>
    <col min="13" max="13" width="16.28125" style="1" customWidth="1"/>
    <col min="14" max="16384" width="9.140625" style="1" customWidth="1"/>
  </cols>
  <sheetData>
    <row r="1" spans="7:13" ht="125.25" customHeight="1">
      <c r="G1" s="206" t="s">
        <v>233</v>
      </c>
      <c r="H1" s="207"/>
      <c r="I1" s="207"/>
      <c r="J1" s="207"/>
      <c r="K1" s="207"/>
      <c r="L1" s="207"/>
      <c r="M1" s="207"/>
    </row>
    <row r="2" spans="1:13" ht="43.5" customHeight="1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56.25" customHeight="1">
      <c r="A3" s="213" t="s">
        <v>179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8.75">
      <c r="A4" s="214" t="s">
        <v>229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4" ht="36.75" customHeight="1">
      <c r="A5" s="208" t="s">
        <v>4</v>
      </c>
      <c r="B5" s="208" t="s">
        <v>5</v>
      </c>
      <c r="C5" s="208" t="s">
        <v>6</v>
      </c>
      <c r="D5" s="215" t="s">
        <v>7</v>
      </c>
      <c r="E5" s="208" t="s">
        <v>8</v>
      </c>
      <c r="F5" s="208" t="s">
        <v>9</v>
      </c>
      <c r="G5" s="208" t="s">
        <v>10</v>
      </c>
      <c r="H5" s="208"/>
      <c r="I5" s="208" t="s">
        <v>11</v>
      </c>
      <c r="J5" s="208" t="s">
        <v>12</v>
      </c>
      <c r="K5" s="208" t="s">
        <v>18</v>
      </c>
      <c r="L5" s="208" t="s">
        <v>19</v>
      </c>
      <c r="M5" s="208" t="s">
        <v>20</v>
      </c>
      <c r="N5" s="32"/>
    </row>
    <row r="6" spans="1:13" ht="18.75">
      <c r="A6" s="208"/>
      <c r="B6" s="208"/>
      <c r="C6" s="208"/>
      <c r="D6" s="215"/>
      <c r="E6" s="208"/>
      <c r="F6" s="208"/>
      <c r="G6" s="148" t="s">
        <v>37</v>
      </c>
      <c r="H6" s="148" t="s">
        <v>38</v>
      </c>
      <c r="I6" s="208"/>
      <c r="J6" s="208"/>
      <c r="K6" s="208" t="s">
        <v>18</v>
      </c>
      <c r="L6" s="208"/>
      <c r="M6" s="208"/>
    </row>
    <row r="7" spans="1:13" ht="18.75">
      <c r="A7" s="148" t="s">
        <v>39</v>
      </c>
      <c r="B7" s="148" t="s">
        <v>40</v>
      </c>
      <c r="C7" s="148" t="s">
        <v>41</v>
      </c>
      <c r="D7" s="176" t="s">
        <v>42</v>
      </c>
      <c r="E7" s="148" t="s">
        <v>43</v>
      </c>
      <c r="F7" s="148" t="s">
        <v>44</v>
      </c>
      <c r="G7" s="148" t="s">
        <v>45</v>
      </c>
      <c r="H7" s="148" t="s">
        <v>46</v>
      </c>
      <c r="I7" s="148" t="s">
        <v>47</v>
      </c>
      <c r="J7" s="148" t="s">
        <v>48</v>
      </c>
      <c r="K7" s="148" t="s">
        <v>49</v>
      </c>
      <c r="L7" s="148" t="s">
        <v>49</v>
      </c>
      <c r="M7" s="148" t="s">
        <v>50</v>
      </c>
    </row>
    <row r="8" spans="1:13" ht="18.75">
      <c r="A8" s="149"/>
      <c r="B8" s="209" t="s">
        <v>73</v>
      </c>
      <c r="C8" s="209"/>
      <c r="D8" s="209"/>
      <c r="E8" s="150"/>
      <c r="F8" s="150"/>
      <c r="G8" s="151"/>
      <c r="H8" s="151"/>
      <c r="I8" s="151"/>
      <c r="J8" s="130">
        <f>SUM(J9:J22)</f>
        <v>297000</v>
      </c>
      <c r="K8" s="130">
        <f>SUM(K9:K22)</f>
        <v>0</v>
      </c>
      <c r="L8" s="130">
        <f>SUM(L9:L22)</f>
        <v>99000</v>
      </c>
      <c r="M8" s="130">
        <f>SUM(M9:M22)</f>
        <v>198000</v>
      </c>
    </row>
    <row r="9" spans="1:13" ht="146.25" customHeight="1">
      <c r="A9" s="152">
        <f aca="true" t="shared" si="0" ref="A9:A22">A8+1</f>
        <v>1</v>
      </c>
      <c r="B9" s="141" t="s">
        <v>75</v>
      </c>
      <c r="C9" s="141" t="s">
        <v>76</v>
      </c>
      <c r="D9" s="164" t="s">
        <v>77</v>
      </c>
      <c r="E9" s="141" t="s">
        <v>78</v>
      </c>
      <c r="F9" s="141" t="s">
        <v>180</v>
      </c>
      <c r="G9" s="153">
        <v>0</v>
      </c>
      <c r="H9" s="153">
        <v>0</v>
      </c>
      <c r="I9" s="154" t="s">
        <v>36</v>
      </c>
      <c r="J9" s="140">
        <f aca="true" t="shared" si="1" ref="J9:J22">SUM(K9:M9)</f>
        <v>3000</v>
      </c>
      <c r="K9" s="140"/>
      <c r="L9" s="140">
        <v>3000</v>
      </c>
      <c r="M9" s="140"/>
    </row>
    <row r="10" spans="1:13" ht="153" customHeight="1">
      <c r="A10" s="152">
        <f t="shared" si="0"/>
        <v>2</v>
      </c>
      <c r="B10" s="141" t="s">
        <v>75</v>
      </c>
      <c r="C10" s="141" t="s">
        <v>76</v>
      </c>
      <c r="D10" s="164" t="s">
        <v>80</v>
      </c>
      <c r="E10" s="141" t="s">
        <v>78</v>
      </c>
      <c r="F10" s="141" t="s">
        <v>181</v>
      </c>
      <c r="G10" s="153">
        <v>0</v>
      </c>
      <c r="H10" s="153">
        <v>0</v>
      </c>
      <c r="I10" s="154" t="s">
        <v>36</v>
      </c>
      <c r="J10" s="140">
        <f t="shared" si="1"/>
        <v>5000</v>
      </c>
      <c r="K10" s="140"/>
      <c r="L10" s="140">
        <v>5000</v>
      </c>
      <c r="M10" s="140"/>
    </row>
    <row r="11" spans="1:256" s="87" customFormat="1" ht="150.75" customHeight="1">
      <c r="A11" s="152">
        <f t="shared" si="0"/>
        <v>3</v>
      </c>
      <c r="B11" s="141" t="s">
        <v>75</v>
      </c>
      <c r="C11" s="141" t="s">
        <v>222</v>
      </c>
      <c r="D11" s="164" t="s">
        <v>182</v>
      </c>
      <c r="E11" s="141" t="s">
        <v>85</v>
      </c>
      <c r="F11" s="141" t="s">
        <v>183</v>
      </c>
      <c r="G11" s="153">
        <v>0</v>
      </c>
      <c r="H11" s="153">
        <v>0</v>
      </c>
      <c r="I11" s="154" t="s">
        <v>20</v>
      </c>
      <c r="J11" s="140">
        <f t="shared" si="1"/>
        <v>32404</v>
      </c>
      <c r="K11" s="140"/>
      <c r="L11" s="140">
        <v>32404</v>
      </c>
      <c r="M11" s="140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13" ht="141.75" customHeight="1">
      <c r="A12" s="152">
        <f t="shared" si="0"/>
        <v>4</v>
      </c>
      <c r="B12" s="141" t="s">
        <v>75</v>
      </c>
      <c r="C12" s="141" t="s">
        <v>184</v>
      </c>
      <c r="D12" s="164" t="s">
        <v>185</v>
      </c>
      <c r="E12" s="141" t="s">
        <v>85</v>
      </c>
      <c r="F12" s="141" t="s">
        <v>186</v>
      </c>
      <c r="G12" s="153">
        <v>0</v>
      </c>
      <c r="H12" s="153">
        <v>0</v>
      </c>
      <c r="I12" s="154" t="s">
        <v>19</v>
      </c>
      <c r="J12" s="140">
        <f t="shared" si="1"/>
        <v>11000</v>
      </c>
      <c r="K12" s="140"/>
      <c r="L12" s="140">
        <f>9140+1860</f>
        <v>11000</v>
      </c>
      <c r="M12" s="140"/>
    </row>
    <row r="13" spans="1:13" ht="138" customHeight="1">
      <c r="A13" s="152">
        <f t="shared" si="0"/>
        <v>5</v>
      </c>
      <c r="B13" s="141" t="s">
        <v>75</v>
      </c>
      <c r="C13" s="141" t="s">
        <v>187</v>
      </c>
      <c r="D13" s="164" t="s">
        <v>188</v>
      </c>
      <c r="E13" s="141" t="s">
        <v>85</v>
      </c>
      <c r="F13" s="141" t="s">
        <v>189</v>
      </c>
      <c r="G13" s="153">
        <v>0</v>
      </c>
      <c r="H13" s="153">
        <v>0</v>
      </c>
      <c r="I13" s="154" t="s">
        <v>19</v>
      </c>
      <c r="J13" s="140">
        <f t="shared" si="1"/>
        <v>38200</v>
      </c>
      <c r="K13" s="140"/>
      <c r="L13" s="140">
        <f>40060-1860</f>
        <v>38200</v>
      </c>
      <c r="M13" s="140"/>
    </row>
    <row r="14" spans="1:13" ht="135.75" customHeight="1">
      <c r="A14" s="152">
        <f t="shared" si="0"/>
        <v>6</v>
      </c>
      <c r="B14" s="141" t="s">
        <v>75</v>
      </c>
      <c r="C14" s="141" t="s">
        <v>190</v>
      </c>
      <c r="D14" s="164" t="s">
        <v>191</v>
      </c>
      <c r="E14" s="141" t="s">
        <v>85</v>
      </c>
      <c r="F14" s="141" t="s">
        <v>192</v>
      </c>
      <c r="G14" s="153">
        <v>0</v>
      </c>
      <c r="H14" s="153">
        <v>0</v>
      </c>
      <c r="I14" s="154" t="s">
        <v>20</v>
      </c>
      <c r="J14" s="140">
        <f t="shared" si="1"/>
        <v>12000</v>
      </c>
      <c r="K14" s="140"/>
      <c r="L14" s="140"/>
      <c r="M14" s="140">
        <v>12000</v>
      </c>
    </row>
    <row r="15" spans="1:13" ht="132" customHeight="1">
      <c r="A15" s="152">
        <f t="shared" si="0"/>
        <v>7</v>
      </c>
      <c r="B15" s="141" t="s">
        <v>75</v>
      </c>
      <c r="C15" s="141" t="s">
        <v>193</v>
      </c>
      <c r="D15" s="164" t="s">
        <v>194</v>
      </c>
      <c r="E15" s="141" t="s">
        <v>85</v>
      </c>
      <c r="F15" s="141" t="s">
        <v>195</v>
      </c>
      <c r="G15" s="153">
        <v>0</v>
      </c>
      <c r="H15" s="153">
        <v>0</v>
      </c>
      <c r="I15" s="154" t="s">
        <v>20</v>
      </c>
      <c r="J15" s="140">
        <f t="shared" si="1"/>
        <v>15407</v>
      </c>
      <c r="K15" s="140"/>
      <c r="L15" s="140"/>
      <c r="M15" s="140">
        <v>15407</v>
      </c>
    </row>
    <row r="16" spans="1:13" ht="151.5" customHeight="1">
      <c r="A16" s="152">
        <f t="shared" si="0"/>
        <v>8</v>
      </c>
      <c r="B16" s="141" t="s">
        <v>75</v>
      </c>
      <c r="C16" s="141" t="s">
        <v>76</v>
      </c>
      <c r="D16" s="164" t="s">
        <v>196</v>
      </c>
      <c r="E16" s="141" t="s">
        <v>78</v>
      </c>
      <c r="F16" s="141" t="s">
        <v>197</v>
      </c>
      <c r="G16" s="153">
        <v>0</v>
      </c>
      <c r="H16" s="153">
        <v>0</v>
      </c>
      <c r="I16" s="154" t="s">
        <v>20</v>
      </c>
      <c r="J16" s="140">
        <f t="shared" si="1"/>
        <v>15800</v>
      </c>
      <c r="K16" s="140"/>
      <c r="L16" s="140">
        <v>800</v>
      </c>
      <c r="M16" s="140">
        <v>15000</v>
      </c>
    </row>
    <row r="17" spans="1:13" ht="127.5" customHeight="1">
      <c r="A17" s="152">
        <f t="shared" si="0"/>
        <v>9</v>
      </c>
      <c r="B17" s="141" t="s">
        <v>75</v>
      </c>
      <c r="C17" s="141" t="s">
        <v>76</v>
      </c>
      <c r="D17" s="164" t="s">
        <v>198</v>
      </c>
      <c r="E17" s="141" t="s">
        <v>78</v>
      </c>
      <c r="F17" s="141" t="s">
        <v>199</v>
      </c>
      <c r="G17" s="153">
        <v>0</v>
      </c>
      <c r="H17" s="153">
        <v>0</v>
      </c>
      <c r="I17" s="154" t="s">
        <v>20</v>
      </c>
      <c r="J17" s="140">
        <f t="shared" si="1"/>
        <v>16002</v>
      </c>
      <c r="K17" s="140"/>
      <c r="L17" s="140">
        <v>1600</v>
      </c>
      <c r="M17" s="140">
        <v>14402</v>
      </c>
    </row>
    <row r="18" spans="1:13" ht="130.5" customHeight="1">
      <c r="A18" s="152">
        <f t="shared" si="0"/>
        <v>10</v>
      </c>
      <c r="B18" s="141" t="s">
        <v>75</v>
      </c>
      <c r="C18" s="141" t="s">
        <v>200</v>
      </c>
      <c r="D18" s="164" t="s">
        <v>201</v>
      </c>
      <c r="E18" s="141" t="s">
        <v>85</v>
      </c>
      <c r="F18" s="141" t="s">
        <v>202</v>
      </c>
      <c r="G18" s="153">
        <v>0</v>
      </c>
      <c r="H18" s="153">
        <v>0</v>
      </c>
      <c r="I18" s="154" t="s">
        <v>20</v>
      </c>
      <c r="J18" s="140">
        <f t="shared" si="1"/>
        <v>12767</v>
      </c>
      <c r="K18" s="140"/>
      <c r="L18" s="140"/>
      <c r="M18" s="140">
        <v>12767</v>
      </c>
    </row>
    <row r="19" spans="1:13" ht="132" customHeight="1">
      <c r="A19" s="152">
        <f t="shared" si="0"/>
        <v>11</v>
      </c>
      <c r="B19" s="141" t="s">
        <v>75</v>
      </c>
      <c r="C19" s="141" t="s">
        <v>89</v>
      </c>
      <c r="D19" s="164" t="s">
        <v>203</v>
      </c>
      <c r="E19" s="141" t="s">
        <v>85</v>
      </c>
      <c r="F19" s="141" t="s">
        <v>91</v>
      </c>
      <c r="G19" s="153">
        <v>0</v>
      </c>
      <c r="H19" s="153">
        <v>0</v>
      </c>
      <c r="I19" s="154" t="s">
        <v>20</v>
      </c>
      <c r="J19" s="140">
        <f t="shared" si="1"/>
        <v>104224</v>
      </c>
      <c r="K19" s="140"/>
      <c r="L19" s="140"/>
      <c r="M19" s="140">
        <v>104224</v>
      </c>
    </row>
    <row r="20" spans="1:13" ht="132.75" customHeight="1">
      <c r="A20" s="152">
        <f t="shared" si="0"/>
        <v>12</v>
      </c>
      <c r="B20" s="141" t="s">
        <v>75</v>
      </c>
      <c r="C20" s="141" t="s">
        <v>76</v>
      </c>
      <c r="D20" s="164" t="s">
        <v>204</v>
      </c>
      <c r="E20" s="141" t="s">
        <v>78</v>
      </c>
      <c r="F20" s="141" t="s">
        <v>205</v>
      </c>
      <c r="G20" s="153">
        <v>0</v>
      </c>
      <c r="H20" s="153">
        <v>0</v>
      </c>
      <c r="I20" s="154" t="s">
        <v>19</v>
      </c>
      <c r="J20" s="140">
        <f t="shared" si="1"/>
        <v>1100</v>
      </c>
      <c r="K20" s="140"/>
      <c r="L20" s="140">
        <v>1100</v>
      </c>
      <c r="M20" s="140"/>
    </row>
    <row r="21" spans="1:13" ht="135.75" customHeight="1">
      <c r="A21" s="152">
        <f t="shared" si="0"/>
        <v>13</v>
      </c>
      <c r="B21" s="141" t="s">
        <v>99</v>
      </c>
      <c r="C21" s="141" t="s">
        <v>76</v>
      </c>
      <c r="D21" s="164" t="s">
        <v>206</v>
      </c>
      <c r="E21" s="141" t="s">
        <v>101</v>
      </c>
      <c r="F21" s="141" t="s">
        <v>207</v>
      </c>
      <c r="G21" s="153">
        <v>0</v>
      </c>
      <c r="H21" s="153">
        <v>0</v>
      </c>
      <c r="I21" s="154" t="s">
        <v>27</v>
      </c>
      <c r="J21" s="140">
        <f t="shared" si="1"/>
        <v>15096</v>
      </c>
      <c r="K21" s="140"/>
      <c r="L21" s="140">
        <v>5896</v>
      </c>
      <c r="M21" s="140">
        <v>9200</v>
      </c>
    </row>
    <row r="22" spans="1:13" ht="138" customHeight="1">
      <c r="A22" s="152">
        <f t="shared" si="0"/>
        <v>14</v>
      </c>
      <c r="B22" s="141" t="s">
        <v>103</v>
      </c>
      <c r="C22" s="141" t="s">
        <v>227</v>
      </c>
      <c r="D22" s="164" t="s">
        <v>208</v>
      </c>
      <c r="E22" s="141" t="s">
        <v>101</v>
      </c>
      <c r="F22" s="141" t="s">
        <v>105</v>
      </c>
      <c r="G22" s="153">
        <v>0</v>
      </c>
      <c r="H22" s="153">
        <v>0</v>
      </c>
      <c r="I22" s="154" t="s">
        <v>29</v>
      </c>
      <c r="J22" s="140">
        <f t="shared" si="1"/>
        <v>15000</v>
      </c>
      <c r="K22" s="140"/>
      <c r="L22" s="140"/>
      <c r="M22" s="140">
        <v>15000</v>
      </c>
    </row>
    <row r="23" spans="1:249" s="2" customFormat="1" ht="18.75" customHeight="1">
      <c r="A23" s="149"/>
      <c r="B23" s="209" t="s">
        <v>136</v>
      </c>
      <c r="C23" s="209"/>
      <c r="D23" s="209"/>
      <c r="E23" s="150"/>
      <c r="F23" s="150"/>
      <c r="G23" s="151"/>
      <c r="H23" s="151"/>
      <c r="I23" s="151"/>
      <c r="J23" s="130">
        <f>SUM(J24:J27)</f>
        <v>33000</v>
      </c>
      <c r="K23" s="130">
        <f>SUM(K24:K27)</f>
        <v>0</v>
      </c>
      <c r="L23" s="130">
        <f>SUM(L24:L27)</f>
        <v>11000</v>
      </c>
      <c r="M23" s="130">
        <f>SUM(M24:M27)</f>
        <v>22000</v>
      </c>
      <c r="N23" s="37"/>
      <c r="O23" s="37"/>
      <c r="P23" s="49"/>
      <c r="Q23" s="49"/>
      <c r="R23" s="49"/>
      <c r="AQ23" s="37"/>
      <c r="AR23" s="37"/>
      <c r="AS23" s="37"/>
      <c r="AT23" s="37"/>
      <c r="AU23" s="37"/>
      <c r="AV23" s="37"/>
      <c r="AW23" s="49"/>
      <c r="AX23" s="49"/>
      <c r="AY23" s="49"/>
      <c r="BX23" s="37"/>
      <c r="BY23" s="37"/>
      <c r="BZ23" s="37"/>
      <c r="CA23" s="37"/>
      <c r="CB23" s="37"/>
      <c r="CC23" s="37"/>
      <c r="CD23" s="49"/>
      <c r="CE23" s="49"/>
      <c r="CF23" s="49"/>
      <c r="DE23" s="37"/>
      <c r="DF23" s="37"/>
      <c r="DG23" s="37"/>
      <c r="DH23" s="37"/>
      <c r="DI23" s="37"/>
      <c r="DJ23" s="37"/>
      <c r="DK23" s="49"/>
      <c r="DL23" s="49"/>
      <c r="DM23" s="49"/>
      <c r="EL23" s="37"/>
      <c r="EM23" s="37"/>
      <c r="EN23" s="37"/>
      <c r="EO23" s="37"/>
      <c r="EP23" s="37"/>
      <c r="EQ23" s="37"/>
      <c r="ER23" s="49"/>
      <c r="ES23" s="49"/>
      <c r="ET23" s="49"/>
      <c r="FS23" s="37"/>
      <c r="FT23" s="37"/>
      <c r="FU23" s="37"/>
      <c r="FV23" s="37"/>
      <c r="FW23" s="37"/>
      <c r="FX23" s="37"/>
      <c r="FY23" s="49"/>
      <c r="FZ23" s="49"/>
      <c r="GA23" s="49"/>
      <c r="GZ23" s="37"/>
      <c r="HA23" s="37"/>
      <c r="HB23" s="37"/>
      <c r="HC23" s="37"/>
      <c r="HD23" s="37"/>
      <c r="HE23" s="37"/>
      <c r="HF23" s="49"/>
      <c r="HG23" s="49"/>
      <c r="HH23" s="49"/>
      <c r="IG23" s="37"/>
      <c r="IH23" s="37"/>
      <c r="II23" s="37"/>
      <c r="IJ23" s="37"/>
      <c r="IK23" s="37"/>
      <c r="IL23" s="37"/>
      <c r="IM23" s="49"/>
      <c r="IN23" s="49"/>
      <c r="IO23" s="49"/>
    </row>
    <row r="24" spans="1:13" s="3" customFormat="1" ht="144" customHeight="1">
      <c r="A24" s="152">
        <f>A22+1</f>
        <v>15</v>
      </c>
      <c r="B24" s="141" t="s">
        <v>151</v>
      </c>
      <c r="C24" s="141" t="s">
        <v>209</v>
      </c>
      <c r="D24" s="164" t="s">
        <v>210</v>
      </c>
      <c r="E24" s="141" t="s">
        <v>109</v>
      </c>
      <c r="F24" s="141" t="s">
        <v>211</v>
      </c>
      <c r="G24" s="153">
        <v>0</v>
      </c>
      <c r="H24" s="153">
        <v>0</v>
      </c>
      <c r="I24" s="154" t="s">
        <v>19</v>
      </c>
      <c r="J24" s="140">
        <f>SUM(K24:M24)</f>
        <v>5380</v>
      </c>
      <c r="K24" s="131"/>
      <c r="L24" s="140">
        <v>5380</v>
      </c>
      <c r="M24" s="140"/>
    </row>
    <row r="25" spans="1:13" s="3" customFormat="1" ht="141.75" customHeight="1">
      <c r="A25" s="152">
        <f>A24+1</f>
        <v>16</v>
      </c>
      <c r="B25" s="141" t="s">
        <v>151</v>
      </c>
      <c r="C25" s="141" t="s">
        <v>76</v>
      </c>
      <c r="D25" s="164" t="s">
        <v>212</v>
      </c>
      <c r="E25" s="141" t="s">
        <v>162</v>
      </c>
      <c r="F25" s="141" t="s">
        <v>213</v>
      </c>
      <c r="G25" s="153">
        <v>0</v>
      </c>
      <c r="H25" s="153">
        <v>0</v>
      </c>
      <c r="I25" s="154" t="s">
        <v>19</v>
      </c>
      <c r="J25" s="140">
        <f>SUM(K25:M25)</f>
        <v>2820</v>
      </c>
      <c r="K25" s="131"/>
      <c r="L25" s="140">
        <v>2820</v>
      </c>
      <c r="M25" s="140"/>
    </row>
    <row r="26" spans="1:256" s="87" customFormat="1" ht="138" customHeight="1">
      <c r="A26" s="152">
        <f>A25+1</f>
        <v>17</v>
      </c>
      <c r="B26" s="141" t="s">
        <v>158</v>
      </c>
      <c r="C26" s="141" t="s">
        <v>214</v>
      </c>
      <c r="D26" s="164" t="s">
        <v>215</v>
      </c>
      <c r="E26" s="141" t="s">
        <v>109</v>
      </c>
      <c r="F26" s="141" t="s">
        <v>226</v>
      </c>
      <c r="G26" s="153">
        <v>0</v>
      </c>
      <c r="H26" s="153">
        <v>0</v>
      </c>
      <c r="I26" s="154" t="s">
        <v>23</v>
      </c>
      <c r="J26" s="140">
        <f>SUM(K26:M26)</f>
        <v>12800</v>
      </c>
      <c r="K26" s="131"/>
      <c r="L26" s="140">
        <v>2800</v>
      </c>
      <c r="M26" s="140">
        <v>10000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13" ht="145.5" customHeight="1">
      <c r="A27" s="152">
        <f>A26+1</f>
        <v>18</v>
      </c>
      <c r="B27" s="141" t="s">
        <v>146</v>
      </c>
      <c r="C27" s="141" t="s">
        <v>95</v>
      </c>
      <c r="D27" s="164" t="s">
        <v>216</v>
      </c>
      <c r="E27" s="141" t="s">
        <v>148</v>
      </c>
      <c r="F27" s="141" t="s">
        <v>149</v>
      </c>
      <c r="G27" s="153">
        <v>0</v>
      </c>
      <c r="H27" s="153">
        <v>0</v>
      </c>
      <c r="I27" s="154" t="s">
        <v>150</v>
      </c>
      <c r="J27" s="140">
        <f>SUM(K27:M27)</f>
        <v>12000</v>
      </c>
      <c r="K27" s="131"/>
      <c r="L27" s="140"/>
      <c r="M27" s="140">
        <v>12000</v>
      </c>
    </row>
    <row r="28" spans="1:13" ht="18.75">
      <c r="A28" s="155"/>
      <c r="B28" s="210" t="s">
        <v>228</v>
      </c>
      <c r="C28" s="210"/>
      <c r="D28" s="210"/>
      <c r="E28" s="156"/>
      <c r="F28" s="156"/>
      <c r="G28" s="157"/>
      <c r="H28" s="157"/>
      <c r="I28" s="157"/>
      <c r="J28" s="158">
        <f>K28+L28+M28</f>
        <v>330000</v>
      </c>
      <c r="K28" s="158">
        <f>K29+K30</f>
        <v>0</v>
      </c>
      <c r="L28" s="158">
        <f>L29+L30</f>
        <v>110000</v>
      </c>
      <c r="M28" s="158">
        <f>M29+M30</f>
        <v>220000</v>
      </c>
    </row>
    <row r="29" spans="1:13" ht="18.75">
      <c r="A29" s="159"/>
      <c r="B29" s="209" t="s">
        <v>73</v>
      </c>
      <c r="C29" s="209"/>
      <c r="D29" s="209"/>
      <c r="E29" s="160"/>
      <c r="F29" s="160"/>
      <c r="G29" s="160"/>
      <c r="H29" s="160"/>
      <c r="I29" s="160"/>
      <c r="J29" s="158">
        <f>K29+L29+M29</f>
        <v>297000</v>
      </c>
      <c r="K29" s="161">
        <f>K8</f>
        <v>0</v>
      </c>
      <c r="L29" s="161">
        <f>L8</f>
        <v>99000</v>
      </c>
      <c r="M29" s="161">
        <f>M8</f>
        <v>198000</v>
      </c>
    </row>
    <row r="30" spans="1:13" ht="18.75">
      <c r="A30" s="159"/>
      <c r="B30" s="209" t="s">
        <v>136</v>
      </c>
      <c r="C30" s="209"/>
      <c r="D30" s="209"/>
      <c r="E30" s="160"/>
      <c r="F30" s="160"/>
      <c r="G30" s="160"/>
      <c r="H30" s="160"/>
      <c r="I30" s="160"/>
      <c r="J30" s="158">
        <f>K30+L30+M30</f>
        <v>33000</v>
      </c>
      <c r="K30" s="161">
        <f>K23</f>
        <v>0</v>
      </c>
      <c r="L30" s="161">
        <f>L23</f>
        <v>11000</v>
      </c>
      <c r="M30" s="161">
        <f>M23</f>
        <v>22000</v>
      </c>
    </row>
    <row r="31" spans="11:13" ht="12.75" hidden="1">
      <c r="K31" s="41" t="s">
        <v>217</v>
      </c>
      <c r="L31" s="41" t="s">
        <v>217</v>
      </c>
      <c r="M31" s="41" t="s">
        <v>218</v>
      </c>
    </row>
    <row r="32" spans="6:13" ht="12.75" hidden="1">
      <c r="F32" s="21" t="s">
        <v>219</v>
      </c>
      <c r="I32" s="42" t="s">
        <v>220</v>
      </c>
      <c r="J32" s="42"/>
      <c r="K32" s="43">
        <f>K31*0.9</f>
        <v>49500</v>
      </c>
      <c r="L32" s="43">
        <f>L31*0.9</f>
        <v>49500</v>
      </c>
      <c r="M32" s="43">
        <f>M31*0.9</f>
        <v>198000</v>
      </c>
    </row>
    <row r="33" spans="9:13" ht="12.75" hidden="1">
      <c r="I33" s="42" t="s">
        <v>221</v>
      </c>
      <c r="J33" s="42"/>
      <c r="K33" s="43">
        <f>K31-K32</f>
        <v>5500</v>
      </c>
      <c r="L33" s="43">
        <f>L31-L32</f>
        <v>5500</v>
      </c>
      <c r="M33" s="43">
        <f>M31-M32</f>
        <v>22000</v>
      </c>
    </row>
    <row r="34" ht="12.75" hidden="1"/>
    <row r="35" ht="12.75" hidden="1"/>
    <row r="36" ht="12.75" hidden="1"/>
    <row r="39" spans="2:5" ht="18.75">
      <c r="B39" s="211"/>
      <c r="C39" s="211"/>
      <c r="D39" s="177"/>
      <c r="E39" s="22"/>
    </row>
    <row r="40" spans="2:5" ht="18.75">
      <c r="B40" s="212"/>
      <c r="C40" s="212"/>
      <c r="D40" s="178"/>
      <c r="E40" s="26"/>
    </row>
    <row r="41" spans="2:5" ht="18.75">
      <c r="B41" s="22"/>
      <c r="C41" s="67"/>
      <c r="D41" s="179"/>
      <c r="E41" s="67"/>
    </row>
    <row r="42" spans="2:13" ht="18.75" customHeight="1">
      <c r="B42" s="22"/>
      <c r="C42" s="22"/>
      <c r="D42" s="180"/>
      <c r="E42" s="22"/>
      <c r="F42" s="25"/>
      <c r="G42" s="25"/>
      <c r="H42" s="25"/>
      <c r="I42" s="25"/>
      <c r="J42" s="24"/>
      <c r="K42" s="45"/>
      <c r="L42" s="45"/>
      <c r="M42" s="45"/>
    </row>
    <row r="43" spans="2:13" ht="18.75" customHeight="1">
      <c r="B43" s="22"/>
      <c r="C43" s="22"/>
      <c r="D43" s="180"/>
      <c r="E43" s="26"/>
      <c r="F43" s="23"/>
      <c r="G43" s="23"/>
      <c r="H43" s="23"/>
      <c r="I43" s="23"/>
      <c r="J43" s="23"/>
      <c r="K43" s="45"/>
      <c r="L43" s="45"/>
      <c r="M43" s="45"/>
    </row>
    <row r="44" spans="2:13" ht="18.75">
      <c r="B44" s="26"/>
      <c r="C44" s="26"/>
      <c r="D44" s="181"/>
      <c r="E44" s="67"/>
      <c r="F44" s="23"/>
      <c r="G44" s="23"/>
      <c r="H44" s="23"/>
      <c r="I44" s="23"/>
      <c r="J44" s="23"/>
      <c r="K44" s="45"/>
      <c r="L44" s="45"/>
      <c r="M44" s="45"/>
    </row>
    <row r="45" spans="1:13" ht="39" customHeight="1">
      <c r="A45" s="28"/>
      <c r="B45" s="27"/>
      <c r="C45" s="27"/>
      <c r="D45" s="182"/>
      <c r="E45" s="29"/>
      <c r="F45" s="69"/>
      <c r="G45" s="69"/>
      <c r="H45" s="69"/>
      <c r="I45" s="69"/>
      <c r="J45" s="89"/>
      <c r="K45" s="68"/>
      <c r="L45" s="68"/>
      <c r="M45" s="68"/>
    </row>
    <row r="46" spans="2:10" ht="18.75">
      <c r="B46" s="212"/>
      <c r="C46" s="212"/>
      <c r="J46" s="25"/>
    </row>
    <row r="47" spans="2:3" ht="18.75">
      <c r="B47" s="22"/>
      <c r="C47" s="67"/>
    </row>
    <row r="48" spans="2:3" ht="18.75">
      <c r="B48" s="27"/>
      <c r="C48" s="27"/>
    </row>
  </sheetData>
  <sheetProtection/>
  <autoFilter ref="B7:M33"/>
  <mergeCells count="24">
    <mergeCell ref="B46:C46"/>
    <mergeCell ref="B29:D29"/>
    <mergeCell ref="B30:D30"/>
    <mergeCell ref="A2:M2"/>
    <mergeCell ref="A3:M3"/>
    <mergeCell ref="A4:M4"/>
    <mergeCell ref="G5:H5"/>
    <mergeCell ref="D5:D6"/>
    <mergeCell ref="E5:E6"/>
    <mergeCell ref="F5:F6"/>
    <mergeCell ref="B28:D28"/>
    <mergeCell ref="K5:K6"/>
    <mergeCell ref="L5:L6"/>
    <mergeCell ref="M5:M6"/>
    <mergeCell ref="B39:C39"/>
    <mergeCell ref="B40:C40"/>
    <mergeCell ref="I5:I6"/>
    <mergeCell ref="J5:J6"/>
    <mergeCell ref="G1:M1"/>
    <mergeCell ref="A5:A6"/>
    <mergeCell ref="B5:B6"/>
    <mergeCell ref="C5:C6"/>
    <mergeCell ref="B8:D8"/>
    <mergeCell ref="B23:D23"/>
  </mergeCells>
  <printOptions/>
  <pageMargins left="0.707638888888889" right="0.707638888888889" top="0.747916666666667" bottom="0.747916666666667" header="0.511805555555556" footer="0.511805555555556"/>
  <pageSetup firstPageNumber="0" useFirstPageNumber="1" fitToHeight="0" fitToWidth="1" horizontalDpi="600" verticalDpi="600" orientation="landscape" paperSize="8" scale="40" r:id="rId1"/>
  <rowBreaks count="1" manualBreakCount="1">
    <brk id="2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5"/>
  <sheetViews>
    <sheetView view="pageBreakPreview" zoomScale="70" zoomScaleSheetLayoutView="70" zoomScalePageLayoutView="0" workbookViewId="0" topLeftCell="G1">
      <selection activeCell="H1" sqref="H1:K1"/>
    </sheetView>
  </sheetViews>
  <sheetFormatPr defaultColWidth="9.140625" defaultRowHeight="15" outlineLevelCol="1"/>
  <cols>
    <col min="1" max="1" width="7.00390625" style="1" customWidth="1"/>
    <col min="2" max="2" width="6.7109375" style="4" hidden="1" customWidth="1"/>
    <col min="3" max="3" width="26.28125" style="1" customWidth="1"/>
    <col min="4" max="4" width="22.8515625" style="1" customWidth="1" outlineLevel="1"/>
    <col min="5" max="5" width="75.57421875" style="174" customWidth="1" outlineLevel="1"/>
    <col min="6" max="6" width="26.8515625" style="1" customWidth="1" outlineLevel="1"/>
    <col min="7" max="7" width="59.421875" style="1" customWidth="1"/>
    <col min="8" max="8" width="14.140625" style="4" customWidth="1"/>
    <col min="9" max="9" width="17.28125" style="4" customWidth="1"/>
    <col min="10" max="10" width="19.00390625" style="4" customWidth="1"/>
    <col min="11" max="11" width="20.421875" style="4" customWidth="1"/>
    <col min="12" max="16384" width="9.140625" style="1" customWidth="1"/>
  </cols>
  <sheetData>
    <row r="1" spans="1:11" ht="111.75" customHeight="1">
      <c r="A1" s="50"/>
      <c r="B1" s="51"/>
      <c r="C1" s="50"/>
      <c r="D1" s="50"/>
      <c r="E1" s="162"/>
      <c r="F1" s="50"/>
      <c r="G1" s="50"/>
      <c r="H1" s="218" t="s">
        <v>234</v>
      </c>
      <c r="I1" s="218"/>
      <c r="J1" s="218"/>
      <c r="K1" s="218"/>
    </row>
    <row r="2" spans="1:11" ht="12.75">
      <c r="A2" s="50"/>
      <c r="B2" s="51"/>
      <c r="C2" s="50"/>
      <c r="D2" s="50"/>
      <c r="E2" s="162"/>
      <c r="F2" s="50"/>
      <c r="G2" s="50"/>
      <c r="H2" s="50"/>
      <c r="I2" s="70"/>
      <c r="J2" s="51"/>
      <c r="K2" s="51"/>
    </row>
    <row r="3" spans="1:11" ht="43.5" customHeight="1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44.25" customHeight="1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24" customHeight="1">
      <c r="A5" s="205" t="s">
        <v>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2" ht="36.75" customHeight="1">
      <c r="A6" s="190" t="s">
        <v>4</v>
      </c>
      <c r="B6" s="124"/>
      <c r="C6" s="190" t="s">
        <v>5</v>
      </c>
      <c r="D6" s="190" t="s">
        <v>6</v>
      </c>
      <c r="E6" s="193" t="s">
        <v>7</v>
      </c>
      <c r="F6" s="190" t="s">
        <v>8</v>
      </c>
      <c r="G6" s="190" t="s">
        <v>9</v>
      </c>
      <c r="H6" s="190" t="s">
        <v>10</v>
      </c>
      <c r="I6" s="190"/>
      <c r="J6" s="190" t="s">
        <v>11</v>
      </c>
      <c r="K6" s="190" t="s">
        <v>224</v>
      </c>
      <c r="L6" s="32"/>
    </row>
    <row r="7" spans="1:11" ht="41.25" customHeight="1">
      <c r="A7" s="190"/>
      <c r="B7" s="124"/>
      <c r="C7" s="190"/>
      <c r="D7" s="190"/>
      <c r="E7" s="193"/>
      <c r="F7" s="190"/>
      <c r="G7" s="190"/>
      <c r="H7" s="124" t="s">
        <v>37</v>
      </c>
      <c r="I7" s="124" t="s">
        <v>38</v>
      </c>
      <c r="J7" s="190"/>
      <c r="K7" s="190"/>
    </row>
    <row r="8" spans="1:11" ht="18.75">
      <c r="A8" s="124" t="s">
        <v>39</v>
      </c>
      <c r="B8" s="124"/>
      <c r="C8" s="124" t="s">
        <v>40</v>
      </c>
      <c r="D8" s="124" t="s">
        <v>41</v>
      </c>
      <c r="E8" s="175" t="s">
        <v>42</v>
      </c>
      <c r="F8" s="124" t="s">
        <v>43</v>
      </c>
      <c r="G8" s="124" t="s">
        <v>44</v>
      </c>
      <c r="H8" s="124" t="s">
        <v>45</v>
      </c>
      <c r="I8" s="124" t="s">
        <v>46</v>
      </c>
      <c r="J8" s="124" t="s">
        <v>47</v>
      </c>
      <c r="K8" s="124" t="s">
        <v>48</v>
      </c>
    </row>
    <row r="9" spans="1:11" ht="18.75">
      <c r="A9" s="52"/>
      <c r="B9" s="20"/>
      <c r="C9" s="217" t="s">
        <v>73</v>
      </c>
      <c r="D9" s="217"/>
      <c r="E9" s="217"/>
      <c r="F9" s="17"/>
      <c r="G9" s="17"/>
      <c r="H9" s="18"/>
      <c r="I9" s="18"/>
      <c r="J9" s="63"/>
      <c r="K9" s="128">
        <v>690455.6184808348</v>
      </c>
    </row>
    <row r="10" spans="1:11" ht="138.75" customHeight="1">
      <c r="A10" s="53">
        <v>1</v>
      </c>
      <c r="B10" s="34" t="s">
        <v>74</v>
      </c>
      <c r="C10" s="12" t="s">
        <v>75</v>
      </c>
      <c r="D10" s="12" t="s">
        <v>76</v>
      </c>
      <c r="E10" s="183" t="s">
        <v>77</v>
      </c>
      <c r="F10" s="12" t="s">
        <v>78</v>
      </c>
      <c r="G10" s="12" t="s">
        <v>79</v>
      </c>
      <c r="H10" s="11">
        <v>2020</v>
      </c>
      <c r="I10" s="11">
        <v>2040</v>
      </c>
      <c r="J10" s="71" t="s">
        <v>36</v>
      </c>
      <c r="K10" s="72">
        <v>90312.147265</v>
      </c>
    </row>
    <row r="11" spans="1:11" ht="138.75" customHeight="1">
      <c r="A11" s="53">
        <f aca="true" t="shared" si="0" ref="A11:A26">A10+1</f>
        <v>2</v>
      </c>
      <c r="B11" s="34" t="s">
        <v>74</v>
      </c>
      <c r="C11" s="12" t="s">
        <v>75</v>
      </c>
      <c r="D11" s="12" t="s">
        <v>76</v>
      </c>
      <c r="E11" s="183" t="s">
        <v>80</v>
      </c>
      <c r="F11" s="12" t="s">
        <v>78</v>
      </c>
      <c r="G11" s="12" t="s">
        <v>81</v>
      </c>
      <c r="H11" s="11">
        <v>2022</v>
      </c>
      <c r="I11" s="11">
        <v>2040</v>
      </c>
      <c r="J11" s="71" t="s">
        <v>36</v>
      </c>
      <c r="K11" s="72">
        <v>68749.5979399668</v>
      </c>
    </row>
    <row r="12" spans="1:11" ht="139.5" customHeight="1">
      <c r="A12" s="53">
        <f t="shared" si="0"/>
        <v>3</v>
      </c>
      <c r="B12" s="34" t="s">
        <v>74</v>
      </c>
      <c r="C12" s="12" t="s">
        <v>75</v>
      </c>
      <c r="D12" s="12" t="s">
        <v>76</v>
      </c>
      <c r="E12" s="183" t="s">
        <v>82</v>
      </c>
      <c r="F12" s="12" t="s">
        <v>78</v>
      </c>
      <c r="G12" s="12" t="s">
        <v>83</v>
      </c>
      <c r="H12" s="11">
        <v>2022</v>
      </c>
      <c r="I12" s="11">
        <v>2022</v>
      </c>
      <c r="J12" s="71" t="s">
        <v>18</v>
      </c>
      <c r="K12" s="72">
        <v>4000</v>
      </c>
    </row>
    <row r="13" spans="1:11" ht="138.75" customHeight="1">
      <c r="A13" s="53">
        <f t="shared" si="0"/>
        <v>4</v>
      </c>
      <c r="B13" s="34" t="s">
        <v>74</v>
      </c>
      <c r="C13" s="12" t="s">
        <v>75</v>
      </c>
      <c r="D13" s="12" t="s">
        <v>222</v>
      </c>
      <c r="E13" s="183" t="s">
        <v>84</v>
      </c>
      <c r="F13" s="12" t="s">
        <v>85</v>
      </c>
      <c r="G13" s="12" t="s">
        <v>86</v>
      </c>
      <c r="H13" s="11">
        <v>2022</v>
      </c>
      <c r="I13" s="11">
        <v>2024</v>
      </c>
      <c r="J13" s="71" t="s">
        <v>20</v>
      </c>
      <c r="K13" s="72">
        <v>22454.9282</v>
      </c>
    </row>
    <row r="14" spans="1:11" ht="135.75" customHeight="1">
      <c r="A14" s="53">
        <f t="shared" si="0"/>
        <v>5</v>
      </c>
      <c r="B14" s="34" t="s">
        <v>74</v>
      </c>
      <c r="C14" s="12" t="s">
        <v>75</v>
      </c>
      <c r="D14" s="12" t="s">
        <v>76</v>
      </c>
      <c r="E14" s="183" t="s">
        <v>87</v>
      </c>
      <c r="F14" s="12" t="s">
        <v>78</v>
      </c>
      <c r="G14" s="12" t="s">
        <v>88</v>
      </c>
      <c r="H14" s="11">
        <v>2023</v>
      </c>
      <c r="I14" s="11">
        <v>2024</v>
      </c>
      <c r="J14" s="71" t="s">
        <v>20</v>
      </c>
      <c r="K14" s="72">
        <v>15640.69185</v>
      </c>
    </row>
    <row r="15" spans="1:11" s="3" customFormat="1" ht="141.75" customHeight="1">
      <c r="A15" s="54">
        <f t="shared" si="0"/>
        <v>6</v>
      </c>
      <c r="B15" s="36" t="s">
        <v>74</v>
      </c>
      <c r="C15" s="12" t="s">
        <v>75</v>
      </c>
      <c r="D15" s="12" t="s">
        <v>89</v>
      </c>
      <c r="E15" s="183" t="s">
        <v>90</v>
      </c>
      <c r="F15" s="12" t="s">
        <v>85</v>
      </c>
      <c r="G15" s="12" t="s">
        <v>91</v>
      </c>
      <c r="H15" s="55">
        <v>2025</v>
      </c>
      <c r="I15" s="55">
        <v>2036</v>
      </c>
      <c r="J15" s="73" t="s">
        <v>32</v>
      </c>
      <c r="K15" s="74">
        <v>131009.79062</v>
      </c>
    </row>
    <row r="16" spans="1:11" s="3" customFormat="1" ht="131.25" customHeight="1">
      <c r="A16" s="54">
        <f t="shared" si="0"/>
        <v>7</v>
      </c>
      <c r="B16" s="36" t="s">
        <v>74</v>
      </c>
      <c r="C16" s="12" t="s">
        <v>75</v>
      </c>
      <c r="D16" s="12" t="s">
        <v>92</v>
      </c>
      <c r="E16" s="183" t="s">
        <v>93</v>
      </c>
      <c r="F16" s="12" t="s">
        <v>85</v>
      </c>
      <c r="G16" s="12" t="s">
        <v>94</v>
      </c>
      <c r="H16" s="55">
        <v>2031</v>
      </c>
      <c r="I16" s="55">
        <v>2035</v>
      </c>
      <c r="J16" s="55">
        <v>2035</v>
      </c>
      <c r="K16" s="74">
        <v>3000</v>
      </c>
    </row>
    <row r="17" spans="1:11" s="46" customFormat="1" ht="131.25" customHeight="1">
      <c r="A17" s="54">
        <f t="shared" si="0"/>
        <v>8</v>
      </c>
      <c r="B17" s="36" t="s">
        <v>74</v>
      </c>
      <c r="C17" s="12" t="s">
        <v>75</v>
      </c>
      <c r="D17" s="12" t="s">
        <v>95</v>
      </c>
      <c r="E17" s="183" t="s">
        <v>96</v>
      </c>
      <c r="F17" s="12" t="s">
        <v>85</v>
      </c>
      <c r="G17" s="12" t="s">
        <v>97</v>
      </c>
      <c r="H17" s="55">
        <v>2022</v>
      </c>
      <c r="I17" s="55">
        <v>2040</v>
      </c>
      <c r="J17" s="73" t="s">
        <v>98</v>
      </c>
      <c r="K17" s="74">
        <v>143946.225102413</v>
      </c>
    </row>
    <row r="18" spans="1:11" s="3" customFormat="1" ht="136.5" customHeight="1">
      <c r="A18" s="54">
        <f t="shared" si="0"/>
        <v>9</v>
      </c>
      <c r="B18" s="36" t="s">
        <v>74</v>
      </c>
      <c r="C18" s="12" t="s">
        <v>99</v>
      </c>
      <c r="D18" s="12" t="s">
        <v>76</v>
      </c>
      <c r="E18" s="183" t="s">
        <v>100</v>
      </c>
      <c r="F18" s="12" t="s">
        <v>101</v>
      </c>
      <c r="G18" s="12" t="s">
        <v>102</v>
      </c>
      <c r="H18" s="11">
        <v>2022</v>
      </c>
      <c r="I18" s="11">
        <v>2031</v>
      </c>
      <c r="J18" s="71" t="s">
        <v>27</v>
      </c>
      <c r="K18" s="72">
        <v>33690.988691904175</v>
      </c>
    </row>
    <row r="19" spans="1:247" s="2" customFormat="1" ht="136.5" customHeight="1">
      <c r="A19" s="54">
        <f t="shared" si="0"/>
        <v>10</v>
      </c>
      <c r="B19" s="34" t="s">
        <v>74</v>
      </c>
      <c r="C19" s="12" t="s">
        <v>103</v>
      </c>
      <c r="D19" s="141" t="s">
        <v>227</v>
      </c>
      <c r="E19" s="183" t="s">
        <v>104</v>
      </c>
      <c r="F19" s="12" t="s">
        <v>101</v>
      </c>
      <c r="G19" s="12" t="s">
        <v>105</v>
      </c>
      <c r="H19" s="11">
        <v>2031</v>
      </c>
      <c r="I19" s="11">
        <v>2033</v>
      </c>
      <c r="J19" s="71" t="s">
        <v>29</v>
      </c>
      <c r="K19" s="72">
        <v>25000</v>
      </c>
      <c r="L19" s="37"/>
      <c r="M19" s="37"/>
      <c r="N19" s="49"/>
      <c r="O19" s="49"/>
      <c r="P19" s="49"/>
      <c r="AO19" s="37"/>
      <c r="AP19" s="37"/>
      <c r="AQ19" s="37"/>
      <c r="AR19" s="37"/>
      <c r="AS19" s="37"/>
      <c r="AT19" s="37"/>
      <c r="AU19" s="49"/>
      <c r="AV19" s="49"/>
      <c r="AW19" s="49"/>
      <c r="BV19" s="37"/>
      <c r="BW19" s="37"/>
      <c r="BX19" s="37"/>
      <c r="BY19" s="37"/>
      <c r="BZ19" s="37"/>
      <c r="CA19" s="37"/>
      <c r="CB19" s="49"/>
      <c r="CC19" s="49"/>
      <c r="CD19" s="49"/>
      <c r="DC19" s="37"/>
      <c r="DD19" s="37"/>
      <c r="DE19" s="37"/>
      <c r="DF19" s="37"/>
      <c r="DG19" s="37"/>
      <c r="DH19" s="37"/>
      <c r="DI19" s="49"/>
      <c r="DJ19" s="49"/>
      <c r="DK19" s="49"/>
      <c r="EJ19" s="37"/>
      <c r="EK19" s="37"/>
      <c r="EL19" s="37"/>
      <c r="EM19" s="37"/>
      <c r="EN19" s="37"/>
      <c r="EO19" s="37"/>
      <c r="EP19" s="49"/>
      <c r="EQ19" s="49"/>
      <c r="ER19" s="49"/>
      <c r="FQ19" s="37"/>
      <c r="FR19" s="37"/>
      <c r="FS19" s="37"/>
      <c r="FT19" s="37"/>
      <c r="FU19" s="37"/>
      <c r="FV19" s="37"/>
      <c r="FW19" s="49"/>
      <c r="FX19" s="49"/>
      <c r="FY19" s="49"/>
      <c r="GX19" s="37"/>
      <c r="GY19" s="37"/>
      <c r="GZ19" s="37"/>
      <c r="HA19" s="37"/>
      <c r="HB19" s="37"/>
      <c r="HC19" s="37"/>
      <c r="HD19" s="49"/>
      <c r="HE19" s="49"/>
      <c r="HF19" s="49"/>
      <c r="IE19" s="37"/>
      <c r="IF19" s="37"/>
      <c r="IG19" s="37"/>
      <c r="IH19" s="37"/>
      <c r="II19" s="37"/>
      <c r="IJ19" s="37"/>
      <c r="IK19" s="49"/>
      <c r="IL19" s="49"/>
      <c r="IM19" s="49"/>
    </row>
    <row r="20" spans="1:11" ht="93.75">
      <c r="A20" s="54">
        <f t="shared" si="0"/>
        <v>11</v>
      </c>
      <c r="B20" s="34" t="s">
        <v>74</v>
      </c>
      <c r="C20" s="12" t="s">
        <v>106</v>
      </c>
      <c r="D20" s="12" t="s">
        <v>107</v>
      </c>
      <c r="E20" s="184" t="s">
        <v>108</v>
      </c>
      <c r="F20" s="12" t="s">
        <v>109</v>
      </c>
      <c r="G20" s="12" t="s">
        <v>110</v>
      </c>
      <c r="H20" s="11">
        <v>2020</v>
      </c>
      <c r="I20" s="11">
        <v>2020</v>
      </c>
      <c r="J20" s="71" t="s">
        <v>16</v>
      </c>
      <c r="K20" s="72">
        <v>8932.15624</v>
      </c>
    </row>
    <row r="21" spans="1:11" ht="93.75">
      <c r="A21" s="54">
        <f t="shared" si="0"/>
        <v>12</v>
      </c>
      <c r="B21" s="34" t="s">
        <v>74</v>
      </c>
      <c r="C21" s="12" t="s">
        <v>111</v>
      </c>
      <c r="D21" s="12" t="s">
        <v>112</v>
      </c>
      <c r="E21" s="184" t="s">
        <v>113</v>
      </c>
      <c r="F21" s="12" t="s">
        <v>109</v>
      </c>
      <c r="G21" s="12" t="s">
        <v>114</v>
      </c>
      <c r="H21" s="11">
        <v>2018</v>
      </c>
      <c r="I21" s="11">
        <v>2019</v>
      </c>
      <c r="J21" s="71" t="s">
        <v>15</v>
      </c>
      <c r="K21" s="72">
        <v>15199.55156</v>
      </c>
    </row>
    <row r="22" spans="1:11" ht="93.75" customHeight="1">
      <c r="A22" s="54">
        <f t="shared" si="0"/>
        <v>13</v>
      </c>
      <c r="B22" s="34" t="s">
        <v>74</v>
      </c>
      <c r="C22" s="12" t="s">
        <v>115</v>
      </c>
      <c r="D22" s="12" t="s">
        <v>116</v>
      </c>
      <c r="E22" s="184" t="s">
        <v>117</v>
      </c>
      <c r="F22" s="12" t="s">
        <v>109</v>
      </c>
      <c r="G22" s="12" t="s">
        <v>118</v>
      </c>
      <c r="H22" s="11">
        <v>2017</v>
      </c>
      <c r="I22" s="11">
        <v>2017</v>
      </c>
      <c r="J22" s="71" t="s">
        <v>13</v>
      </c>
      <c r="K22" s="72">
        <v>8458.76512</v>
      </c>
    </row>
    <row r="23" spans="1:11" ht="112.5">
      <c r="A23" s="54">
        <f t="shared" si="0"/>
        <v>14</v>
      </c>
      <c r="B23" s="34" t="s">
        <v>74</v>
      </c>
      <c r="C23" s="12" t="s">
        <v>119</v>
      </c>
      <c r="D23" s="12" t="s">
        <v>76</v>
      </c>
      <c r="E23" s="184" t="s">
        <v>120</v>
      </c>
      <c r="F23" s="12" t="s">
        <v>78</v>
      </c>
      <c r="G23" s="12" t="s">
        <v>121</v>
      </c>
      <c r="H23" s="11">
        <v>2017</v>
      </c>
      <c r="I23" s="11">
        <v>2019</v>
      </c>
      <c r="J23" s="71" t="s">
        <v>15</v>
      </c>
      <c r="K23" s="72">
        <v>108022.67528</v>
      </c>
    </row>
    <row r="24" spans="1:11" ht="93.75">
      <c r="A24" s="54">
        <f t="shared" si="0"/>
        <v>15</v>
      </c>
      <c r="B24" s="34" t="s">
        <v>74</v>
      </c>
      <c r="C24" s="12" t="s">
        <v>122</v>
      </c>
      <c r="D24" s="12" t="s">
        <v>123</v>
      </c>
      <c r="E24" s="184" t="s">
        <v>124</v>
      </c>
      <c r="F24" s="12" t="s">
        <v>109</v>
      </c>
      <c r="G24" s="12" t="s">
        <v>125</v>
      </c>
      <c r="H24" s="11">
        <v>2018</v>
      </c>
      <c r="I24" s="11">
        <v>2018</v>
      </c>
      <c r="J24" s="71" t="s">
        <v>14</v>
      </c>
      <c r="K24" s="72">
        <v>627.89449</v>
      </c>
    </row>
    <row r="25" spans="1:11" ht="93.75">
      <c r="A25" s="54">
        <f t="shared" si="0"/>
        <v>16</v>
      </c>
      <c r="B25" s="34" t="s">
        <v>74</v>
      </c>
      <c r="C25" s="12" t="s">
        <v>126</v>
      </c>
      <c r="D25" s="12" t="s">
        <v>127</v>
      </c>
      <c r="E25" s="183" t="s">
        <v>128</v>
      </c>
      <c r="F25" s="12" t="s">
        <v>129</v>
      </c>
      <c r="G25" s="12" t="s">
        <v>130</v>
      </c>
      <c r="H25" s="11">
        <v>2018</v>
      </c>
      <c r="I25" s="11">
        <v>2020</v>
      </c>
      <c r="J25" s="71" t="s">
        <v>131</v>
      </c>
      <c r="K25" s="72">
        <v>1695.7906400000002</v>
      </c>
    </row>
    <row r="26" spans="1:11" s="46" customFormat="1" ht="135.75" customHeight="1">
      <c r="A26" s="54">
        <f t="shared" si="0"/>
        <v>17</v>
      </c>
      <c r="B26" s="34" t="s">
        <v>74</v>
      </c>
      <c r="C26" s="12" t="s">
        <v>132</v>
      </c>
      <c r="D26" s="145" t="s">
        <v>95</v>
      </c>
      <c r="E26" s="183" t="s">
        <v>133</v>
      </c>
      <c r="F26" s="12" t="s">
        <v>109</v>
      </c>
      <c r="G26" s="12" t="s">
        <v>134</v>
      </c>
      <c r="H26" s="55">
        <v>2022</v>
      </c>
      <c r="I26" s="55">
        <v>2040</v>
      </c>
      <c r="J26" s="73" t="s">
        <v>135</v>
      </c>
      <c r="K26" s="74">
        <v>9714.41547604971</v>
      </c>
    </row>
    <row r="27" spans="1:11" ht="18.75" customHeight="1">
      <c r="A27" s="125"/>
      <c r="B27" s="59"/>
      <c r="C27" s="194" t="s">
        <v>136</v>
      </c>
      <c r="D27" s="196"/>
      <c r="E27" s="185"/>
      <c r="F27" s="59"/>
      <c r="G27" s="59"/>
      <c r="H27" s="59"/>
      <c r="I27" s="59"/>
      <c r="J27" s="59"/>
      <c r="K27" s="126">
        <v>410438.2178200001</v>
      </c>
    </row>
    <row r="28" spans="1:11" ht="131.25" customHeight="1">
      <c r="A28" s="9">
        <f>A26+1</f>
        <v>18</v>
      </c>
      <c r="B28" s="34" t="s">
        <v>137</v>
      </c>
      <c r="C28" s="12" t="s">
        <v>138</v>
      </c>
      <c r="D28" s="12" t="s">
        <v>139</v>
      </c>
      <c r="E28" s="183" t="s">
        <v>140</v>
      </c>
      <c r="F28" s="12" t="s">
        <v>109</v>
      </c>
      <c r="G28" s="12" t="s">
        <v>141</v>
      </c>
      <c r="H28" s="11">
        <v>2018</v>
      </c>
      <c r="I28" s="11">
        <v>2018</v>
      </c>
      <c r="J28" s="71" t="s">
        <v>14</v>
      </c>
      <c r="K28" s="72">
        <v>971.39078</v>
      </c>
    </row>
    <row r="29" spans="1:11" ht="112.5">
      <c r="A29" s="53">
        <f aca="true" t="shared" si="1" ref="A29:A36">A28+1</f>
        <v>19</v>
      </c>
      <c r="B29" s="34" t="s">
        <v>137</v>
      </c>
      <c r="C29" s="12" t="s">
        <v>142</v>
      </c>
      <c r="D29" s="12" t="s">
        <v>143</v>
      </c>
      <c r="E29" s="184" t="s">
        <v>144</v>
      </c>
      <c r="F29" s="12" t="s">
        <v>129</v>
      </c>
      <c r="G29" s="12" t="s">
        <v>145</v>
      </c>
      <c r="H29" s="11">
        <v>2017</v>
      </c>
      <c r="I29" s="11">
        <v>2017</v>
      </c>
      <c r="J29" s="71" t="s">
        <v>13</v>
      </c>
      <c r="K29" s="72">
        <v>2791.48196</v>
      </c>
    </row>
    <row r="30" spans="1:11" ht="131.25">
      <c r="A30" s="53">
        <f t="shared" si="1"/>
        <v>20</v>
      </c>
      <c r="B30" s="34" t="s">
        <v>137</v>
      </c>
      <c r="C30" s="12" t="s">
        <v>146</v>
      </c>
      <c r="D30" s="12" t="s">
        <v>95</v>
      </c>
      <c r="E30" s="183" t="s">
        <v>147</v>
      </c>
      <c r="F30" s="12" t="s">
        <v>148</v>
      </c>
      <c r="G30" s="12" t="s">
        <v>149</v>
      </c>
      <c r="H30" s="11">
        <v>2019</v>
      </c>
      <c r="I30" s="11">
        <v>2036</v>
      </c>
      <c r="J30" s="71" t="s">
        <v>150</v>
      </c>
      <c r="K30" s="72">
        <v>163407.93047</v>
      </c>
    </row>
    <row r="31" spans="1:11" ht="140.25" customHeight="1">
      <c r="A31" s="53">
        <f t="shared" si="1"/>
        <v>21</v>
      </c>
      <c r="B31" s="34" t="s">
        <v>137</v>
      </c>
      <c r="C31" s="12" t="s">
        <v>151</v>
      </c>
      <c r="D31" s="12" t="s">
        <v>223</v>
      </c>
      <c r="E31" s="183" t="s">
        <v>152</v>
      </c>
      <c r="F31" s="12" t="s">
        <v>109</v>
      </c>
      <c r="G31" s="12" t="s">
        <v>153</v>
      </c>
      <c r="H31" s="62">
        <v>2022</v>
      </c>
      <c r="I31" s="62">
        <v>2023</v>
      </c>
      <c r="J31" s="78" t="s">
        <v>19</v>
      </c>
      <c r="K31" s="72">
        <v>6196.23999</v>
      </c>
    </row>
    <row r="32" spans="1:11" ht="112.5" customHeight="1">
      <c r="A32" s="53">
        <f t="shared" si="1"/>
        <v>22</v>
      </c>
      <c r="B32" s="34" t="s">
        <v>137</v>
      </c>
      <c r="C32" s="12" t="s">
        <v>151</v>
      </c>
      <c r="D32" s="12" t="s">
        <v>76</v>
      </c>
      <c r="E32" s="183" t="s">
        <v>154</v>
      </c>
      <c r="F32" s="12" t="s">
        <v>162</v>
      </c>
      <c r="G32" s="12" t="s">
        <v>213</v>
      </c>
      <c r="H32" s="62">
        <v>2022</v>
      </c>
      <c r="I32" s="62">
        <v>2023</v>
      </c>
      <c r="J32" s="78" t="s">
        <v>19</v>
      </c>
      <c r="K32" s="72">
        <v>6425.31047</v>
      </c>
    </row>
    <row r="33" spans="1:11" ht="137.25" customHeight="1">
      <c r="A33" s="53">
        <f t="shared" si="1"/>
        <v>23</v>
      </c>
      <c r="B33" s="34" t="s">
        <v>137</v>
      </c>
      <c r="C33" s="12" t="s">
        <v>151</v>
      </c>
      <c r="D33" s="12" t="s">
        <v>95</v>
      </c>
      <c r="E33" s="183" t="s">
        <v>155</v>
      </c>
      <c r="F33" s="12" t="s">
        <v>109</v>
      </c>
      <c r="G33" s="12" t="s">
        <v>156</v>
      </c>
      <c r="H33" s="11">
        <v>2025</v>
      </c>
      <c r="I33" s="11">
        <v>2040</v>
      </c>
      <c r="J33" s="71" t="s">
        <v>157</v>
      </c>
      <c r="K33" s="72">
        <v>158764.53046999997</v>
      </c>
    </row>
    <row r="34" spans="1:11" ht="135.75" customHeight="1">
      <c r="A34" s="53">
        <f t="shared" si="1"/>
        <v>24</v>
      </c>
      <c r="B34" s="34" t="s">
        <v>137</v>
      </c>
      <c r="C34" s="12" t="s">
        <v>158</v>
      </c>
      <c r="D34" s="10" t="s">
        <v>214</v>
      </c>
      <c r="E34" s="183" t="s">
        <v>159</v>
      </c>
      <c r="F34" s="12" t="s">
        <v>109</v>
      </c>
      <c r="G34" s="12" t="s">
        <v>226</v>
      </c>
      <c r="H34" s="11">
        <v>2023</v>
      </c>
      <c r="I34" s="11">
        <v>2027</v>
      </c>
      <c r="J34" s="71" t="s">
        <v>23</v>
      </c>
      <c r="K34" s="72">
        <v>33028.65653</v>
      </c>
    </row>
    <row r="35" spans="1:11" ht="131.25">
      <c r="A35" s="53">
        <f t="shared" si="1"/>
        <v>25</v>
      </c>
      <c r="B35" s="34" t="s">
        <v>137</v>
      </c>
      <c r="C35" s="12" t="s">
        <v>160</v>
      </c>
      <c r="D35" s="12" t="s">
        <v>76</v>
      </c>
      <c r="E35" s="184" t="s">
        <v>161</v>
      </c>
      <c r="F35" s="12" t="s">
        <v>162</v>
      </c>
      <c r="G35" s="12" t="s">
        <v>163</v>
      </c>
      <c r="H35" s="11">
        <v>2017</v>
      </c>
      <c r="I35" s="11">
        <v>2019</v>
      </c>
      <c r="J35" s="71" t="s">
        <v>15</v>
      </c>
      <c r="K35" s="72">
        <v>38378.01915</v>
      </c>
    </row>
    <row r="36" spans="1:11" ht="112.5">
      <c r="A36" s="53">
        <f t="shared" si="1"/>
        <v>26</v>
      </c>
      <c r="B36" s="34" t="s">
        <v>137</v>
      </c>
      <c r="C36" s="12" t="s">
        <v>164</v>
      </c>
      <c r="D36" s="12" t="s">
        <v>165</v>
      </c>
      <c r="E36" s="184" t="s">
        <v>166</v>
      </c>
      <c r="F36" s="12" t="s">
        <v>129</v>
      </c>
      <c r="G36" s="12" t="s">
        <v>167</v>
      </c>
      <c r="H36" s="11">
        <v>2019</v>
      </c>
      <c r="I36" s="11">
        <v>2019</v>
      </c>
      <c r="J36" s="71" t="s">
        <v>15</v>
      </c>
      <c r="K36" s="72">
        <v>474.658</v>
      </c>
    </row>
    <row r="37" spans="1:11" ht="18.75" customHeight="1">
      <c r="A37" s="52"/>
      <c r="B37" s="20"/>
      <c r="C37" s="217" t="s">
        <v>168</v>
      </c>
      <c r="D37" s="217"/>
      <c r="E37" s="217"/>
      <c r="F37" s="17"/>
      <c r="G37" s="17"/>
      <c r="H37" s="63"/>
      <c r="I37" s="63"/>
      <c r="J37" s="63"/>
      <c r="K37" s="127">
        <v>1100893.8363008348</v>
      </c>
    </row>
    <row r="38" spans="1:11" ht="18.75" customHeight="1">
      <c r="A38" s="64"/>
      <c r="B38" s="65" t="s">
        <v>74</v>
      </c>
      <c r="C38" s="216" t="s">
        <v>73</v>
      </c>
      <c r="D38" s="216"/>
      <c r="E38" s="216"/>
      <c r="F38" s="15"/>
      <c r="G38" s="15"/>
      <c r="H38" s="66"/>
      <c r="I38" s="66"/>
      <c r="J38" s="66"/>
      <c r="K38" s="80">
        <v>690455.6184808345</v>
      </c>
    </row>
    <row r="39" spans="1:11" ht="18.75" customHeight="1">
      <c r="A39" s="64"/>
      <c r="B39" s="65" t="s">
        <v>137</v>
      </c>
      <c r="C39" s="216" t="s">
        <v>136</v>
      </c>
      <c r="D39" s="216"/>
      <c r="E39" s="216"/>
      <c r="F39" s="15"/>
      <c r="G39" s="15"/>
      <c r="H39" s="66"/>
      <c r="I39" s="66"/>
      <c r="J39" s="66"/>
      <c r="K39" s="80">
        <v>410438.2178200001</v>
      </c>
    </row>
    <row r="42" spans="3:11" ht="18.75" customHeight="1">
      <c r="C42" s="22"/>
      <c r="D42" s="22"/>
      <c r="E42" s="180"/>
      <c r="G42" s="45"/>
      <c r="H42" s="25"/>
      <c r="I42" s="81"/>
      <c r="J42" s="45"/>
      <c r="K42" s="23"/>
    </row>
    <row r="43" spans="3:11" ht="18.75" customHeight="1">
      <c r="C43" s="22"/>
      <c r="D43" s="22"/>
      <c r="E43" s="178"/>
      <c r="G43" s="45"/>
      <c r="H43" s="25"/>
      <c r="I43" s="45"/>
      <c r="J43" s="45"/>
      <c r="K43" s="45"/>
    </row>
    <row r="44" spans="3:11" ht="18.75">
      <c r="C44" s="26"/>
      <c r="D44" s="26"/>
      <c r="E44" s="179"/>
      <c r="G44" s="45"/>
      <c r="H44" s="25"/>
      <c r="I44" s="45"/>
      <c r="J44" s="45"/>
      <c r="K44" s="45"/>
    </row>
    <row r="45" spans="1:11" ht="40.5" customHeight="1">
      <c r="A45" s="28"/>
      <c r="B45" s="31"/>
      <c r="C45" s="27"/>
      <c r="D45" s="27"/>
      <c r="E45" s="182"/>
      <c r="F45" s="28"/>
      <c r="G45" s="68"/>
      <c r="H45" s="69"/>
      <c r="I45" s="82"/>
      <c r="J45" s="82"/>
      <c r="K45" s="82"/>
    </row>
  </sheetData>
  <sheetProtection/>
  <autoFilter ref="B8:K39"/>
  <mergeCells count="18">
    <mergeCell ref="H1:K1"/>
    <mergeCell ref="A3:K3"/>
    <mergeCell ref="A4:K4"/>
    <mergeCell ref="A5:K5"/>
    <mergeCell ref="J6:J7"/>
    <mergeCell ref="K6:K7"/>
    <mergeCell ref="H6:I6"/>
    <mergeCell ref="F6:F7"/>
    <mergeCell ref="G6:G7"/>
    <mergeCell ref="C39:E39"/>
    <mergeCell ref="A6:A7"/>
    <mergeCell ref="C6:C7"/>
    <mergeCell ref="D6:D7"/>
    <mergeCell ref="E6:E7"/>
    <mergeCell ref="C27:D27"/>
    <mergeCell ref="C9:E9"/>
    <mergeCell ref="C37:E37"/>
    <mergeCell ref="C38:E38"/>
  </mergeCells>
  <printOptions/>
  <pageMargins left="0.707638888888889" right="0.707638888888889" top="0.747916666666667" bottom="0.747916666666667" header="0.511805555555556" footer="0.511805555555556"/>
  <pageSetup firstPageNumber="0" useFirstPageNumber="1" fitToHeight="0" fitToWidth="1" horizontalDpi="600" verticalDpi="6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4"/>
  <sheetViews>
    <sheetView tabSelected="1" view="pageBreakPreview" zoomScale="60" zoomScalePageLayoutView="0" workbookViewId="0" topLeftCell="E1">
      <selection activeCell="G1" sqref="G1:J1"/>
    </sheetView>
  </sheetViews>
  <sheetFormatPr defaultColWidth="9.140625" defaultRowHeight="15" outlineLevelCol="1"/>
  <cols>
    <col min="1" max="1" width="9.140625" style="1" customWidth="1"/>
    <col min="2" max="2" width="32.421875" style="1" customWidth="1"/>
    <col min="3" max="3" width="21.57421875" style="1" customWidth="1" outlineLevel="1"/>
    <col min="4" max="4" width="79.140625" style="174" customWidth="1" outlineLevel="1"/>
    <col min="5" max="5" width="27.00390625" style="1" customWidth="1" outlineLevel="1"/>
    <col min="6" max="6" width="60.00390625" style="1" customWidth="1"/>
    <col min="7" max="7" width="13.57421875" style="4" customWidth="1"/>
    <col min="8" max="8" width="14.140625" style="4" customWidth="1"/>
    <col min="9" max="9" width="18.57421875" style="4" customWidth="1"/>
    <col min="10" max="10" width="22.28125" style="4" customWidth="1"/>
    <col min="11" max="16384" width="9.140625" style="1" customWidth="1"/>
  </cols>
  <sheetData>
    <row r="1" spans="7:10" ht="132" customHeight="1">
      <c r="G1" s="219" t="s">
        <v>231</v>
      </c>
      <c r="H1" s="219"/>
      <c r="I1" s="219"/>
      <c r="J1" s="219"/>
    </row>
    <row r="2" spans="1:10" ht="43.5" customHeight="1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44.25" customHeight="1">
      <c r="A3" s="213" t="s">
        <v>179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3" ht="18.75" customHeight="1">
      <c r="A4" s="214" t="s">
        <v>230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1" ht="36.75" customHeight="1">
      <c r="A5" s="190" t="s">
        <v>4</v>
      </c>
      <c r="B5" s="190" t="s">
        <v>5</v>
      </c>
      <c r="C5" s="190" t="s">
        <v>6</v>
      </c>
      <c r="D5" s="193" t="s">
        <v>7</v>
      </c>
      <c r="E5" s="190" t="s">
        <v>8</v>
      </c>
      <c r="F5" s="190" t="s">
        <v>9</v>
      </c>
      <c r="G5" s="190" t="s">
        <v>10</v>
      </c>
      <c r="H5" s="190"/>
      <c r="I5" s="190" t="s">
        <v>11</v>
      </c>
      <c r="J5" s="190" t="s">
        <v>225</v>
      </c>
      <c r="K5" s="32"/>
    </row>
    <row r="6" spans="1:10" ht="37.5">
      <c r="A6" s="190"/>
      <c r="B6" s="190"/>
      <c r="C6" s="190"/>
      <c r="D6" s="193"/>
      <c r="E6" s="190"/>
      <c r="F6" s="190"/>
      <c r="G6" s="5" t="s">
        <v>37</v>
      </c>
      <c r="H6" s="5" t="s">
        <v>38</v>
      </c>
      <c r="I6" s="190"/>
      <c r="J6" s="190"/>
    </row>
    <row r="7" spans="1:10" ht="18.75">
      <c r="A7" s="129" t="s">
        <v>39</v>
      </c>
      <c r="B7" s="129" t="s">
        <v>40</v>
      </c>
      <c r="C7" s="129" t="s">
        <v>41</v>
      </c>
      <c r="D7" s="175" t="s">
        <v>42</v>
      </c>
      <c r="E7" s="129" t="s">
        <v>43</v>
      </c>
      <c r="F7" s="129" t="s">
        <v>44</v>
      </c>
      <c r="G7" s="129" t="s">
        <v>45</v>
      </c>
      <c r="H7" s="129" t="s">
        <v>46</v>
      </c>
      <c r="I7" s="129" t="s">
        <v>47</v>
      </c>
      <c r="J7" s="129" t="s">
        <v>48</v>
      </c>
    </row>
    <row r="8" spans="1:10" ht="18.75">
      <c r="A8" s="6"/>
      <c r="B8" s="216" t="s">
        <v>73</v>
      </c>
      <c r="C8" s="216"/>
      <c r="D8" s="216"/>
      <c r="E8" s="7"/>
      <c r="F8" s="7"/>
      <c r="G8" s="8"/>
      <c r="H8" s="8"/>
      <c r="I8" s="8"/>
      <c r="J8" s="33">
        <f>SUM(J9:J22)</f>
        <v>297000</v>
      </c>
    </row>
    <row r="9" spans="1:10" ht="131.25">
      <c r="A9" s="9">
        <f aca="true" t="shared" si="0" ref="A9:A22">A8+1</f>
        <v>1</v>
      </c>
      <c r="B9" s="10" t="s">
        <v>75</v>
      </c>
      <c r="C9" s="10" t="s">
        <v>76</v>
      </c>
      <c r="D9" s="186" t="s">
        <v>77</v>
      </c>
      <c r="E9" s="10" t="s">
        <v>78</v>
      </c>
      <c r="F9" s="10" t="s">
        <v>180</v>
      </c>
      <c r="G9" s="11">
        <v>0</v>
      </c>
      <c r="H9" s="11">
        <v>0</v>
      </c>
      <c r="I9" s="34" t="s">
        <v>36</v>
      </c>
      <c r="J9" s="35">
        <v>3000</v>
      </c>
    </row>
    <row r="10" spans="1:10" ht="131.25">
      <c r="A10" s="9">
        <f t="shared" si="0"/>
        <v>2</v>
      </c>
      <c r="B10" s="10" t="s">
        <v>75</v>
      </c>
      <c r="C10" s="10" t="s">
        <v>76</v>
      </c>
      <c r="D10" s="186" t="s">
        <v>80</v>
      </c>
      <c r="E10" s="10" t="s">
        <v>78</v>
      </c>
      <c r="F10" s="10" t="s">
        <v>181</v>
      </c>
      <c r="G10" s="11">
        <v>0</v>
      </c>
      <c r="H10" s="11">
        <v>0</v>
      </c>
      <c r="I10" s="34" t="s">
        <v>36</v>
      </c>
      <c r="J10" s="35">
        <v>5000</v>
      </c>
    </row>
    <row r="11" spans="1:10" ht="131.25">
      <c r="A11" s="9">
        <f t="shared" si="0"/>
        <v>3</v>
      </c>
      <c r="B11" s="12" t="s">
        <v>75</v>
      </c>
      <c r="C11" s="12" t="s">
        <v>222</v>
      </c>
      <c r="D11" s="183" t="s">
        <v>182</v>
      </c>
      <c r="E11" s="12" t="s">
        <v>85</v>
      </c>
      <c r="F11" s="12" t="s">
        <v>183</v>
      </c>
      <c r="G11" s="11">
        <v>0</v>
      </c>
      <c r="H11" s="11">
        <v>0</v>
      </c>
      <c r="I11" s="34" t="s">
        <v>20</v>
      </c>
      <c r="J11" s="35">
        <v>32404</v>
      </c>
    </row>
    <row r="12" spans="1:10" ht="131.25">
      <c r="A12" s="9">
        <f t="shared" si="0"/>
        <v>4</v>
      </c>
      <c r="B12" s="12" t="s">
        <v>75</v>
      </c>
      <c r="C12" s="12" t="s">
        <v>184</v>
      </c>
      <c r="D12" s="183" t="s">
        <v>185</v>
      </c>
      <c r="E12" s="12" t="s">
        <v>85</v>
      </c>
      <c r="F12" s="12" t="s">
        <v>186</v>
      </c>
      <c r="G12" s="11">
        <v>0</v>
      </c>
      <c r="H12" s="11">
        <v>0</v>
      </c>
      <c r="I12" s="34" t="s">
        <v>19</v>
      </c>
      <c r="J12" s="35">
        <v>11000</v>
      </c>
    </row>
    <row r="13" spans="1:10" ht="131.25">
      <c r="A13" s="9">
        <f t="shared" si="0"/>
        <v>5</v>
      </c>
      <c r="B13" s="12" t="s">
        <v>75</v>
      </c>
      <c r="C13" s="12" t="s">
        <v>187</v>
      </c>
      <c r="D13" s="183" t="s">
        <v>188</v>
      </c>
      <c r="E13" s="12" t="s">
        <v>85</v>
      </c>
      <c r="F13" s="12" t="s">
        <v>189</v>
      </c>
      <c r="G13" s="11">
        <v>0</v>
      </c>
      <c r="H13" s="11">
        <v>0</v>
      </c>
      <c r="I13" s="34" t="s">
        <v>19</v>
      </c>
      <c r="J13" s="35">
        <v>38200</v>
      </c>
    </row>
    <row r="14" spans="1:10" ht="131.25">
      <c r="A14" s="9">
        <f t="shared" si="0"/>
        <v>6</v>
      </c>
      <c r="B14" s="12" t="s">
        <v>75</v>
      </c>
      <c r="C14" s="12" t="s">
        <v>190</v>
      </c>
      <c r="D14" s="183" t="s">
        <v>191</v>
      </c>
      <c r="E14" s="12" t="s">
        <v>85</v>
      </c>
      <c r="F14" s="12" t="s">
        <v>192</v>
      </c>
      <c r="G14" s="11">
        <v>0</v>
      </c>
      <c r="H14" s="11">
        <v>0</v>
      </c>
      <c r="I14" s="34" t="s">
        <v>20</v>
      </c>
      <c r="J14" s="35">
        <v>12000</v>
      </c>
    </row>
    <row r="15" spans="1:10" ht="131.25">
      <c r="A15" s="9">
        <f t="shared" si="0"/>
        <v>7</v>
      </c>
      <c r="B15" s="12" t="s">
        <v>75</v>
      </c>
      <c r="C15" s="12" t="s">
        <v>193</v>
      </c>
      <c r="D15" s="183" t="s">
        <v>194</v>
      </c>
      <c r="E15" s="12" t="s">
        <v>85</v>
      </c>
      <c r="F15" s="12" t="s">
        <v>195</v>
      </c>
      <c r="G15" s="11">
        <v>0</v>
      </c>
      <c r="H15" s="11">
        <v>0</v>
      </c>
      <c r="I15" s="34" t="s">
        <v>20</v>
      </c>
      <c r="J15" s="35">
        <v>15407</v>
      </c>
    </row>
    <row r="16" spans="1:10" ht="131.25">
      <c r="A16" s="9">
        <f t="shared" si="0"/>
        <v>8</v>
      </c>
      <c r="B16" s="12" t="s">
        <v>75</v>
      </c>
      <c r="C16" s="12" t="s">
        <v>76</v>
      </c>
      <c r="D16" s="183" t="s">
        <v>196</v>
      </c>
      <c r="E16" s="12" t="s">
        <v>78</v>
      </c>
      <c r="F16" s="12" t="s">
        <v>197</v>
      </c>
      <c r="G16" s="11">
        <v>0</v>
      </c>
      <c r="H16" s="11">
        <v>0</v>
      </c>
      <c r="I16" s="34" t="s">
        <v>20</v>
      </c>
      <c r="J16" s="35">
        <v>15800</v>
      </c>
    </row>
    <row r="17" spans="1:10" ht="131.25">
      <c r="A17" s="9">
        <f t="shared" si="0"/>
        <v>9</v>
      </c>
      <c r="B17" s="12" t="s">
        <v>75</v>
      </c>
      <c r="C17" s="12" t="s">
        <v>76</v>
      </c>
      <c r="D17" s="183" t="s">
        <v>198</v>
      </c>
      <c r="E17" s="12" t="s">
        <v>78</v>
      </c>
      <c r="F17" s="12" t="s">
        <v>199</v>
      </c>
      <c r="G17" s="11">
        <v>0</v>
      </c>
      <c r="H17" s="11">
        <v>0</v>
      </c>
      <c r="I17" s="36" t="s">
        <v>20</v>
      </c>
      <c r="J17" s="35">
        <v>16002</v>
      </c>
    </row>
    <row r="18" spans="1:10" ht="131.25">
      <c r="A18" s="9">
        <f t="shared" si="0"/>
        <v>10</v>
      </c>
      <c r="B18" s="10" t="s">
        <v>75</v>
      </c>
      <c r="C18" s="12" t="s">
        <v>200</v>
      </c>
      <c r="D18" s="186" t="s">
        <v>201</v>
      </c>
      <c r="E18" s="10" t="s">
        <v>85</v>
      </c>
      <c r="F18" s="13" t="s">
        <v>202</v>
      </c>
      <c r="G18" s="11">
        <v>0</v>
      </c>
      <c r="H18" s="11">
        <v>0</v>
      </c>
      <c r="I18" s="34" t="s">
        <v>20</v>
      </c>
      <c r="J18" s="35">
        <v>12767</v>
      </c>
    </row>
    <row r="19" spans="1:10" ht="131.25">
      <c r="A19" s="9">
        <f t="shared" si="0"/>
        <v>11</v>
      </c>
      <c r="B19" s="10" t="s">
        <v>75</v>
      </c>
      <c r="C19" s="12" t="s">
        <v>89</v>
      </c>
      <c r="D19" s="186" t="s">
        <v>203</v>
      </c>
      <c r="E19" s="10" t="s">
        <v>85</v>
      </c>
      <c r="F19" s="13" t="s">
        <v>91</v>
      </c>
      <c r="G19" s="11">
        <v>0</v>
      </c>
      <c r="H19" s="11">
        <v>0</v>
      </c>
      <c r="I19" s="36" t="s">
        <v>20</v>
      </c>
      <c r="J19" s="35">
        <v>104224</v>
      </c>
    </row>
    <row r="20" spans="1:10" ht="131.25">
      <c r="A20" s="9">
        <f t="shared" si="0"/>
        <v>12</v>
      </c>
      <c r="B20" s="10" t="s">
        <v>75</v>
      </c>
      <c r="C20" s="10" t="s">
        <v>76</v>
      </c>
      <c r="D20" s="186" t="s">
        <v>204</v>
      </c>
      <c r="E20" s="10" t="s">
        <v>78</v>
      </c>
      <c r="F20" s="13" t="s">
        <v>205</v>
      </c>
      <c r="G20" s="11">
        <v>0</v>
      </c>
      <c r="H20" s="11">
        <v>0</v>
      </c>
      <c r="I20" s="34" t="s">
        <v>19</v>
      </c>
      <c r="J20" s="35">
        <v>1100</v>
      </c>
    </row>
    <row r="21" spans="1:10" ht="131.25">
      <c r="A21" s="9">
        <f t="shared" si="0"/>
        <v>13</v>
      </c>
      <c r="B21" s="10" t="s">
        <v>99</v>
      </c>
      <c r="C21" s="10" t="s">
        <v>76</v>
      </c>
      <c r="D21" s="186" t="s">
        <v>206</v>
      </c>
      <c r="E21" s="10" t="s">
        <v>101</v>
      </c>
      <c r="F21" s="13" t="s">
        <v>207</v>
      </c>
      <c r="G21" s="11">
        <v>0</v>
      </c>
      <c r="H21" s="11">
        <v>0</v>
      </c>
      <c r="I21" s="36" t="s">
        <v>27</v>
      </c>
      <c r="J21" s="35">
        <v>15096</v>
      </c>
    </row>
    <row r="22" spans="1:10" ht="131.25">
      <c r="A22" s="9">
        <f t="shared" si="0"/>
        <v>14</v>
      </c>
      <c r="B22" s="10" t="s">
        <v>103</v>
      </c>
      <c r="C22" s="141" t="s">
        <v>227</v>
      </c>
      <c r="D22" s="186" t="s">
        <v>208</v>
      </c>
      <c r="E22" s="10" t="s">
        <v>101</v>
      </c>
      <c r="F22" s="10" t="s">
        <v>105</v>
      </c>
      <c r="G22" s="11">
        <v>0</v>
      </c>
      <c r="H22" s="11">
        <v>0</v>
      </c>
      <c r="I22" s="34" t="s">
        <v>29</v>
      </c>
      <c r="J22" s="35">
        <v>15000</v>
      </c>
    </row>
    <row r="23" spans="1:246" s="2" customFormat="1" ht="18.75" customHeight="1">
      <c r="A23" s="14"/>
      <c r="B23" s="216" t="s">
        <v>136</v>
      </c>
      <c r="C23" s="216"/>
      <c r="D23" s="216"/>
      <c r="E23" s="15"/>
      <c r="F23" s="15"/>
      <c r="G23" s="15"/>
      <c r="H23" s="15"/>
      <c r="I23" s="15"/>
      <c r="J23" s="33">
        <v>33000</v>
      </c>
      <c r="K23" s="37"/>
      <c r="L23" s="37"/>
      <c r="M23" s="49"/>
      <c r="N23" s="49"/>
      <c r="O23" s="49"/>
      <c r="AN23" s="37"/>
      <c r="AO23" s="37"/>
      <c r="AP23" s="37"/>
      <c r="AQ23" s="37"/>
      <c r="AR23" s="37"/>
      <c r="AS23" s="37"/>
      <c r="AT23" s="49"/>
      <c r="AU23" s="49"/>
      <c r="AV23" s="49"/>
      <c r="BU23" s="37"/>
      <c r="BV23" s="37"/>
      <c r="BW23" s="37"/>
      <c r="BX23" s="37"/>
      <c r="BY23" s="37"/>
      <c r="BZ23" s="37"/>
      <c r="CA23" s="49"/>
      <c r="CB23" s="49"/>
      <c r="CC23" s="49"/>
      <c r="DB23" s="37"/>
      <c r="DC23" s="37"/>
      <c r="DD23" s="37"/>
      <c r="DE23" s="37"/>
      <c r="DF23" s="37"/>
      <c r="DG23" s="37"/>
      <c r="DH23" s="49"/>
      <c r="DI23" s="49"/>
      <c r="DJ23" s="49"/>
      <c r="EI23" s="37"/>
      <c r="EJ23" s="37"/>
      <c r="EK23" s="37"/>
      <c r="EL23" s="37"/>
      <c r="EM23" s="37"/>
      <c r="EN23" s="37"/>
      <c r="EO23" s="49"/>
      <c r="EP23" s="49"/>
      <c r="EQ23" s="49"/>
      <c r="FP23" s="37"/>
      <c r="FQ23" s="37"/>
      <c r="FR23" s="37"/>
      <c r="FS23" s="37"/>
      <c r="FT23" s="37"/>
      <c r="FU23" s="37"/>
      <c r="FV23" s="49"/>
      <c r="FW23" s="49"/>
      <c r="FX23" s="49"/>
      <c r="GW23" s="37"/>
      <c r="GX23" s="37"/>
      <c r="GY23" s="37"/>
      <c r="GZ23" s="37"/>
      <c r="HA23" s="37"/>
      <c r="HB23" s="37"/>
      <c r="HC23" s="49"/>
      <c r="HD23" s="49"/>
      <c r="HE23" s="49"/>
      <c r="ID23" s="37"/>
      <c r="IE23" s="37"/>
      <c r="IF23" s="37"/>
      <c r="IG23" s="37"/>
      <c r="IH23" s="37"/>
      <c r="II23" s="37"/>
      <c r="IJ23" s="49"/>
      <c r="IK23" s="49"/>
      <c r="IL23" s="49"/>
    </row>
    <row r="24" spans="1:10" s="3" customFormat="1" ht="131.25">
      <c r="A24" s="16">
        <f>A22+1</f>
        <v>15</v>
      </c>
      <c r="B24" s="13" t="s">
        <v>151</v>
      </c>
      <c r="C24" s="12" t="s">
        <v>209</v>
      </c>
      <c r="D24" s="187" t="s">
        <v>210</v>
      </c>
      <c r="E24" s="13" t="s">
        <v>109</v>
      </c>
      <c r="F24" s="13" t="s">
        <v>211</v>
      </c>
      <c r="G24" s="11">
        <v>0</v>
      </c>
      <c r="H24" s="11">
        <v>0</v>
      </c>
      <c r="I24" s="36" t="s">
        <v>19</v>
      </c>
      <c r="J24" s="35">
        <v>5380</v>
      </c>
    </row>
    <row r="25" spans="1:10" s="3" customFormat="1" ht="131.25">
      <c r="A25" s="16">
        <f>A24+1</f>
        <v>16</v>
      </c>
      <c r="B25" s="13" t="s">
        <v>151</v>
      </c>
      <c r="C25" s="10" t="s">
        <v>76</v>
      </c>
      <c r="D25" s="187" t="s">
        <v>212</v>
      </c>
      <c r="E25" s="13" t="s">
        <v>162</v>
      </c>
      <c r="F25" s="13" t="s">
        <v>213</v>
      </c>
      <c r="G25" s="11">
        <v>0</v>
      </c>
      <c r="H25" s="11">
        <v>0</v>
      </c>
      <c r="I25" s="36" t="s">
        <v>19</v>
      </c>
      <c r="J25" s="35">
        <v>2820</v>
      </c>
    </row>
    <row r="26" spans="1:10" ht="131.25">
      <c r="A26" s="9">
        <f>A25+1</f>
        <v>17</v>
      </c>
      <c r="B26" s="12" t="s">
        <v>158</v>
      </c>
      <c r="C26" s="12" t="s">
        <v>214</v>
      </c>
      <c r="D26" s="183" t="s">
        <v>215</v>
      </c>
      <c r="E26" s="12" t="s">
        <v>109</v>
      </c>
      <c r="F26" s="12" t="s">
        <v>226</v>
      </c>
      <c r="G26" s="11">
        <v>0</v>
      </c>
      <c r="H26" s="11">
        <v>0</v>
      </c>
      <c r="I26" s="34" t="s">
        <v>23</v>
      </c>
      <c r="J26" s="35">
        <v>12800</v>
      </c>
    </row>
    <row r="27" spans="1:10" ht="131.25">
      <c r="A27" s="9">
        <f>A26+1</f>
        <v>18</v>
      </c>
      <c r="B27" s="10" t="s">
        <v>146</v>
      </c>
      <c r="C27" s="10" t="s">
        <v>95</v>
      </c>
      <c r="D27" s="186" t="s">
        <v>216</v>
      </c>
      <c r="E27" s="10" t="s">
        <v>148</v>
      </c>
      <c r="F27" s="10" t="s">
        <v>149</v>
      </c>
      <c r="G27" s="11">
        <v>0</v>
      </c>
      <c r="H27" s="11">
        <v>0</v>
      </c>
      <c r="I27" s="34" t="s">
        <v>150</v>
      </c>
      <c r="J27" s="35">
        <v>12000</v>
      </c>
    </row>
    <row r="28" spans="1:10" ht="18.75">
      <c r="A28" s="19"/>
      <c r="B28" s="194" t="s">
        <v>228</v>
      </c>
      <c r="C28" s="195"/>
      <c r="D28" s="196"/>
      <c r="E28" s="17"/>
      <c r="F28" s="17"/>
      <c r="G28" s="20"/>
      <c r="H28" s="20"/>
      <c r="I28" s="20"/>
      <c r="J28" s="39">
        <v>330000</v>
      </c>
    </row>
    <row r="29" spans="1:10" ht="18.75">
      <c r="A29" s="14"/>
      <c r="B29" s="200" t="s">
        <v>73</v>
      </c>
      <c r="C29" s="201"/>
      <c r="D29" s="202"/>
      <c r="E29" s="15"/>
      <c r="F29" s="15"/>
      <c r="G29" s="15"/>
      <c r="H29" s="15"/>
      <c r="I29" s="15"/>
      <c r="J29" s="39">
        <f>J8</f>
        <v>297000</v>
      </c>
    </row>
    <row r="30" spans="1:10" ht="18.75">
      <c r="A30" s="14"/>
      <c r="B30" s="200" t="s">
        <v>136</v>
      </c>
      <c r="C30" s="201"/>
      <c r="D30" s="202"/>
      <c r="E30" s="15"/>
      <c r="F30" s="15"/>
      <c r="G30" s="15"/>
      <c r="H30" s="15"/>
      <c r="I30" s="15"/>
      <c r="J30" s="40">
        <f>J23</f>
        <v>33000</v>
      </c>
    </row>
    <row r="31" ht="12.75" hidden="1"/>
    <row r="32" spans="6:10" ht="12.75" hidden="1">
      <c r="F32" s="21" t="s">
        <v>219</v>
      </c>
      <c r="I32" s="42" t="s">
        <v>220</v>
      </c>
      <c r="J32" s="42"/>
    </row>
    <row r="33" spans="9:10" ht="12.75" hidden="1">
      <c r="I33" s="42" t="s">
        <v>221</v>
      </c>
      <c r="J33" s="42"/>
    </row>
    <row r="34" ht="12.75" hidden="1"/>
    <row r="35" ht="12.75" hidden="1"/>
    <row r="36" ht="12.75" hidden="1"/>
    <row r="40" spans="1:28" ht="18.75" customHeight="1">
      <c r="A40" s="22"/>
      <c r="B40" s="22"/>
      <c r="D40" s="180"/>
      <c r="F40" s="23"/>
      <c r="H40" s="24"/>
      <c r="I40" s="44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ht="18.75" customHeight="1">
      <c r="A41" s="22"/>
      <c r="B41" s="22"/>
      <c r="D41" s="180"/>
      <c r="F41" s="23"/>
      <c r="H41" s="25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ht="18.75">
      <c r="A42" s="26"/>
      <c r="B42" s="26"/>
      <c r="D42" s="181"/>
      <c r="F42" s="23"/>
      <c r="H42" s="25"/>
      <c r="J42" s="45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ht="39.75" customHeight="1">
      <c r="A43" s="27"/>
      <c r="B43" s="27"/>
      <c r="C43" s="28"/>
      <c r="D43" s="182"/>
      <c r="E43" s="28"/>
      <c r="F43" s="30"/>
      <c r="G43" s="31"/>
      <c r="H43" s="31"/>
      <c r="I43" s="31"/>
      <c r="J43" s="48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6:28" ht="12.75">
      <c r="F44" s="4"/>
      <c r="J44" s="1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</sheetData>
  <sheetProtection/>
  <autoFilter ref="B7:J33"/>
  <mergeCells count="18">
    <mergeCell ref="G1:J1"/>
    <mergeCell ref="A2:J2"/>
    <mergeCell ref="A3:J3"/>
    <mergeCell ref="G5:H5"/>
    <mergeCell ref="A5:A6"/>
    <mergeCell ref="B5:B6"/>
    <mergeCell ref="C5:C6"/>
    <mergeCell ref="D5:D6"/>
    <mergeCell ref="E5:E6"/>
    <mergeCell ref="F5:F6"/>
    <mergeCell ref="B29:D29"/>
    <mergeCell ref="B30:D30"/>
    <mergeCell ref="I5:I6"/>
    <mergeCell ref="J5:J6"/>
    <mergeCell ref="A4:M4"/>
    <mergeCell ref="B8:D8"/>
    <mergeCell ref="B23:D23"/>
    <mergeCell ref="B28:D28"/>
  </mergeCells>
  <printOptions/>
  <pageMargins left="0.707638888888889" right="0.707638888888889" top="0.747916666666667" bottom="0.747916666666667" header="0.511805555555556" footer="0.511805555555556"/>
  <pageSetup firstPageNumber="0" useFirstPageNumber="1" fitToHeight="3" horizontalDpi="600" verticalDpi="600" orientation="landscape" paperSize="8" scale="62" r:id="rId1"/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Анатольевна</dc:creator>
  <cp:keywords/>
  <dc:description/>
  <cp:lastModifiedBy>Нагибина Ольга Валерьевна</cp:lastModifiedBy>
  <cp:lastPrinted>2022-10-28T05:33:10Z</cp:lastPrinted>
  <dcterms:created xsi:type="dcterms:W3CDTF">2015-06-05T18:19:00Z</dcterms:created>
  <dcterms:modified xsi:type="dcterms:W3CDTF">2022-10-28T08:12:57Z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1049-10.2.0.5820</vt:lpwstr>
  </property>
</Properties>
</file>