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90" yWindow="2100" windowWidth="15570" windowHeight="7020"/>
  </bookViews>
  <sheets>
    <sheet name="Форма К-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К-2'!$A$12:$I$440</definedName>
    <definedName name="_xlnm.Print_Titles" localSheetId="0">'Форма К-2'!$10:$12</definedName>
  </definedNames>
  <calcPr calcId="125725"/>
</workbook>
</file>

<file path=xl/calcChain.xml><?xml version="1.0" encoding="utf-8"?>
<calcChain xmlns="http://schemas.openxmlformats.org/spreadsheetml/2006/main">
  <c r="H103" i="1"/>
  <c r="H101"/>
  <c r="D13" l="1"/>
  <c r="C13"/>
  <c r="H420"/>
  <c r="H422"/>
  <c r="H235"/>
  <c r="H183"/>
  <c r="F73" l="1"/>
  <c r="F420"/>
  <c r="D420"/>
  <c r="G423"/>
  <c r="G422"/>
  <c r="E423"/>
  <c r="E422"/>
  <c r="F260" l="1"/>
  <c r="F425" l="1"/>
  <c r="E428"/>
  <c r="F267"/>
  <c r="G270"/>
  <c r="E270"/>
  <c r="F211" l="1"/>
  <c r="G214"/>
  <c r="E214"/>
  <c r="F166"/>
  <c r="F161" s="1"/>
  <c r="F99"/>
  <c r="D206" l="1"/>
  <c r="D166"/>
  <c r="C230"/>
  <c r="C229" s="1"/>
  <c r="C166"/>
  <c r="C267" l="1"/>
  <c r="C237"/>
  <c r="C220"/>
  <c r="G17" l="1"/>
  <c r="G18"/>
  <c r="G19"/>
  <c r="G20"/>
  <c r="G22"/>
  <c r="G23"/>
  <c r="G24"/>
  <c r="G25"/>
  <c r="G26"/>
  <c r="G28"/>
  <c r="G29"/>
  <c r="G30"/>
  <c r="G31"/>
  <c r="G33"/>
  <c r="G34"/>
  <c r="G36"/>
  <c r="G37"/>
  <c r="G38"/>
  <c r="G41"/>
  <c r="G42"/>
  <c r="G43"/>
  <c r="G44"/>
  <c r="G48"/>
  <c r="G49"/>
  <c r="G50"/>
  <c r="G51"/>
  <c r="G52"/>
  <c r="G54"/>
  <c r="G55"/>
  <c r="G56"/>
  <c r="G58"/>
  <c r="G59"/>
  <c r="G60"/>
  <c r="G62"/>
  <c r="G63"/>
  <c r="G64"/>
  <c r="G67"/>
  <c r="G68"/>
  <c r="G69"/>
  <c r="G70"/>
  <c r="G71"/>
  <c r="G74"/>
  <c r="G75"/>
  <c r="G76"/>
  <c r="G77"/>
  <c r="G78"/>
  <c r="G80"/>
  <c r="G81"/>
  <c r="G82"/>
  <c r="G83"/>
  <c r="G84"/>
  <c r="G87"/>
  <c r="G88"/>
  <c r="G89"/>
  <c r="G90"/>
  <c r="G91"/>
  <c r="G92"/>
  <c r="G94"/>
  <c r="G95"/>
  <c r="G96"/>
  <c r="G97"/>
  <c r="G102"/>
  <c r="G103"/>
  <c r="G104"/>
  <c r="G105"/>
  <c r="G107"/>
  <c r="G110"/>
  <c r="G111"/>
  <c r="G112"/>
  <c r="G114"/>
  <c r="G116"/>
  <c r="G118"/>
  <c r="G119"/>
  <c r="G121"/>
  <c r="G123"/>
  <c r="G126"/>
  <c r="G128"/>
  <c r="G130"/>
  <c r="G133"/>
  <c r="G135"/>
  <c r="G138"/>
  <c r="G140"/>
  <c r="G142"/>
  <c r="G144"/>
  <c r="G147"/>
  <c r="G149"/>
  <c r="G152"/>
  <c r="G154"/>
  <c r="G157"/>
  <c r="G159"/>
  <c r="G163"/>
  <c r="G164"/>
  <c r="G165"/>
  <c r="G168"/>
  <c r="G169"/>
  <c r="G170"/>
  <c r="G172"/>
  <c r="G175"/>
  <c r="G178"/>
  <c r="G180"/>
  <c r="G181"/>
  <c r="G182"/>
  <c r="G183"/>
  <c r="G186"/>
  <c r="G189"/>
  <c r="G191"/>
  <c r="G192"/>
  <c r="G194"/>
  <c r="G197"/>
  <c r="G199"/>
  <c r="G202"/>
  <c r="G207"/>
  <c r="G208"/>
  <c r="G209"/>
  <c r="G212"/>
  <c r="G213"/>
  <c r="G215"/>
  <c r="G216"/>
  <c r="G217"/>
  <c r="G218"/>
  <c r="G221"/>
  <c r="G223"/>
  <c r="G224"/>
  <c r="G225"/>
  <c r="G226"/>
  <c r="G227"/>
  <c r="G228"/>
  <c r="G231"/>
  <c r="G232"/>
  <c r="G233"/>
  <c r="G234"/>
  <c r="G235"/>
  <c r="G238"/>
  <c r="G239"/>
  <c r="G241"/>
  <c r="G243"/>
  <c r="G246"/>
  <c r="G247"/>
  <c r="G248"/>
  <c r="G249"/>
  <c r="G250"/>
  <c r="G253"/>
  <c r="G254"/>
  <c r="G255"/>
  <c r="G256"/>
  <c r="G258"/>
  <c r="G261"/>
  <c r="G262"/>
  <c r="G263"/>
  <c r="G265"/>
  <c r="G268"/>
  <c r="G269"/>
  <c r="G271"/>
  <c r="G272"/>
  <c r="G273"/>
  <c r="G274"/>
  <c r="G275"/>
  <c r="G276"/>
  <c r="G277"/>
  <c r="G280"/>
  <c r="G281"/>
  <c r="G282"/>
  <c r="G283"/>
  <c r="G284"/>
  <c r="G285"/>
  <c r="G286"/>
  <c r="G289"/>
  <c r="G290"/>
  <c r="G291"/>
  <c r="G293"/>
  <c r="G296"/>
  <c r="G298"/>
  <c r="G301"/>
  <c r="G303"/>
  <c r="G304"/>
  <c r="G307"/>
  <c r="G308"/>
  <c r="G309"/>
  <c r="G310"/>
  <c r="G312"/>
  <c r="G313"/>
  <c r="G315"/>
  <c r="G318"/>
  <c r="G320"/>
  <c r="G323"/>
  <c r="G324"/>
  <c r="G325"/>
  <c r="G326"/>
  <c r="G327"/>
  <c r="G328"/>
  <c r="G329"/>
  <c r="G330"/>
  <c r="G331"/>
  <c r="G332"/>
  <c r="G333"/>
  <c r="G334"/>
  <c r="G339"/>
  <c r="G341"/>
  <c r="G344"/>
  <c r="G346"/>
  <c r="G348"/>
  <c r="G350"/>
  <c r="G352"/>
  <c r="G354"/>
  <c r="G356"/>
  <c r="G358"/>
  <c r="G360"/>
  <c r="G362"/>
  <c r="G364"/>
  <c r="G366"/>
  <c r="G368"/>
  <c r="G370"/>
  <c r="G372"/>
  <c r="G374"/>
  <c r="G376"/>
  <c r="G379"/>
  <c r="G381"/>
  <c r="G383"/>
  <c r="G385"/>
  <c r="G387"/>
  <c r="G389"/>
  <c r="G391"/>
  <c r="G393"/>
  <c r="G396"/>
  <c r="G398"/>
  <c r="G400"/>
  <c r="G402"/>
  <c r="G404"/>
  <c r="G407"/>
  <c r="G410"/>
  <c r="G411"/>
  <c r="G415"/>
  <c r="G416"/>
  <c r="G418"/>
  <c r="G419"/>
  <c r="G421"/>
  <c r="G426"/>
  <c r="G427"/>
  <c r="G429"/>
  <c r="G430"/>
  <c r="G431"/>
  <c r="G432"/>
  <c r="G433"/>
  <c r="G434"/>
  <c r="G435"/>
  <c r="G436"/>
  <c r="G437"/>
  <c r="G438"/>
  <c r="G439"/>
  <c r="E17"/>
  <c r="E18"/>
  <c r="E19"/>
  <c r="E20"/>
  <c r="E22"/>
  <c r="E23"/>
  <c r="E24"/>
  <c r="E25"/>
  <c r="E26"/>
  <c r="E28"/>
  <c r="E29"/>
  <c r="E30"/>
  <c r="E31"/>
  <c r="E33"/>
  <c r="E34"/>
  <c r="E36"/>
  <c r="E37"/>
  <c r="E38"/>
  <c r="E41"/>
  <c r="E42"/>
  <c r="E43"/>
  <c r="E44"/>
  <c r="E48"/>
  <c r="E49"/>
  <c r="E50"/>
  <c r="E51"/>
  <c r="E52"/>
  <c r="E54"/>
  <c r="E55"/>
  <c r="E56"/>
  <c r="E58"/>
  <c r="E59"/>
  <c r="E60"/>
  <c r="E62"/>
  <c r="E63"/>
  <c r="E64"/>
  <c r="E67"/>
  <c r="E68"/>
  <c r="E69"/>
  <c r="E70"/>
  <c r="E71"/>
  <c r="E74"/>
  <c r="E75"/>
  <c r="E76"/>
  <c r="E77"/>
  <c r="E78"/>
  <c r="E80"/>
  <c r="E81"/>
  <c r="E82"/>
  <c r="E83"/>
  <c r="E84"/>
  <c r="E87"/>
  <c r="E88"/>
  <c r="E89"/>
  <c r="E90"/>
  <c r="E91"/>
  <c r="E92"/>
  <c r="E94"/>
  <c r="E95"/>
  <c r="E96"/>
  <c r="E97"/>
  <c r="E102"/>
  <c r="E103"/>
  <c r="E104"/>
  <c r="E105"/>
  <c r="E107"/>
  <c r="E109"/>
  <c r="E110"/>
  <c r="E111"/>
  <c r="E112"/>
  <c r="E114"/>
  <c r="E116"/>
  <c r="E118"/>
  <c r="E119"/>
  <c r="E121"/>
  <c r="E123"/>
  <c r="E126"/>
  <c r="E128"/>
  <c r="E130"/>
  <c r="E133"/>
  <c r="E135"/>
  <c r="E138"/>
  <c r="E140"/>
  <c r="E142"/>
  <c r="E144"/>
  <c r="E147"/>
  <c r="E149"/>
  <c r="E152"/>
  <c r="E154"/>
  <c r="E157"/>
  <c r="E159"/>
  <c r="E163"/>
  <c r="E164"/>
  <c r="E165"/>
  <c r="E166"/>
  <c r="E168"/>
  <c r="E169"/>
  <c r="E170"/>
  <c r="E172"/>
  <c r="E175"/>
  <c r="E178"/>
  <c r="E180"/>
  <c r="E181"/>
  <c r="E182"/>
  <c r="E183"/>
  <c r="E186"/>
  <c r="E189"/>
  <c r="E191"/>
  <c r="E192"/>
  <c r="E194"/>
  <c r="E197"/>
  <c r="E199"/>
  <c r="E202"/>
  <c r="E207"/>
  <c r="E208"/>
  <c r="E209"/>
  <c r="E212"/>
  <c r="E213"/>
  <c r="E215"/>
  <c r="E216"/>
  <c r="E217"/>
  <c r="E218"/>
  <c r="E221"/>
  <c r="E223"/>
  <c r="E224"/>
  <c r="E225"/>
  <c r="E226"/>
  <c r="E227"/>
  <c r="E228"/>
  <c r="E231"/>
  <c r="E232"/>
  <c r="E233"/>
  <c r="E234"/>
  <c r="E235"/>
  <c r="E238"/>
  <c r="E239"/>
  <c r="E241"/>
  <c r="E243"/>
  <c r="E246"/>
  <c r="E247"/>
  <c r="E248"/>
  <c r="E249"/>
  <c r="E250"/>
  <c r="E253"/>
  <c r="E254"/>
  <c r="E255"/>
  <c r="E256"/>
  <c r="E258"/>
  <c r="E261"/>
  <c r="E262"/>
  <c r="E263"/>
  <c r="E265"/>
  <c r="E268"/>
  <c r="E269"/>
  <c r="E271"/>
  <c r="E272"/>
  <c r="E273"/>
  <c r="E274"/>
  <c r="E275"/>
  <c r="E276"/>
  <c r="E277"/>
  <c r="E280"/>
  <c r="E281"/>
  <c r="E282"/>
  <c r="E283"/>
  <c r="E284"/>
  <c r="E285"/>
  <c r="E286"/>
  <c r="E289"/>
  <c r="E290"/>
  <c r="E291"/>
  <c r="E293"/>
  <c r="E296"/>
  <c r="E298"/>
  <c r="E301"/>
  <c r="E303"/>
  <c r="E304"/>
  <c r="E307"/>
  <c r="E308"/>
  <c r="E309"/>
  <c r="E310"/>
  <c r="E312"/>
  <c r="E313"/>
  <c r="E315"/>
  <c r="E318"/>
  <c r="E320"/>
  <c r="E323"/>
  <c r="E324"/>
  <c r="E325"/>
  <c r="E326"/>
  <c r="E327"/>
  <c r="E328"/>
  <c r="E329"/>
  <c r="E330"/>
  <c r="E331"/>
  <c r="E332"/>
  <c r="E333"/>
  <c r="E334"/>
  <c r="E339"/>
  <c r="E341"/>
  <c r="E344"/>
  <c r="E346"/>
  <c r="E348"/>
  <c r="E350"/>
  <c r="E352"/>
  <c r="E354"/>
  <c r="E356"/>
  <c r="E358"/>
  <c r="E360"/>
  <c r="E364"/>
  <c r="E366"/>
  <c r="E368"/>
  <c r="E370"/>
  <c r="E372"/>
  <c r="E374"/>
  <c r="E376"/>
  <c r="E379"/>
  <c r="E381"/>
  <c r="E383"/>
  <c r="E385"/>
  <c r="E387"/>
  <c r="E389"/>
  <c r="E391"/>
  <c r="E393"/>
  <c r="E396"/>
  <c r="E398"/>
  <c r="E400"/>
  <c r="E402"/>
  <c r="E404"/>
  <c r="E407"/>
  <c r="E410"/>
  <c r="E411"/>
  <c r="E415"/>
  <c r="E416"/>
  <c r="E418"/>
  <c r="E419"/>
  <c r="E421"/>
  <c r="E420" s="1"/>
  <c r="E426"/>
  <c r="E427"/>
  <c r="E429"/>
  <c r="E430"/>
  <c r="E431"/>
  <c r="E432"/>
  <c r="E433"/>
  <c r="E434"/>
  <c r="E435"/>
  <c r="E436"/>
  <c r="E437"/>
  <c r="E438"/>
  <c r="E439"/>
  <c r="H426" l="1"/>
  <c r="H427"/>
  <c r="H429"/>
  <c r="H430"/>
  <c r="H431"/>
  <c r="H432"/>
  <c r="H433"/>
  <c r="H434"/>
  <c r="H435"/>
  <c r="H436"/>
  <c r="H437"/>
  <c r="H438"/>
  <c r="H415"/>
  <c r="H416"/>
  <c r="H418"/>
  <c r="H419"/>
  <c r="H407"/>
  <c r="H352"/>
  <c r="H341"/>
  <c r="H323"/>
  <c r="H324"/>
  <c r="H325"/>
  <c r="H326"/>
  <c r="H329"/>
  <c r="H330"/>
  <c r="H331"/>
  <c r="H332"/>
  <c r="H333"/>
  <c r="H334"/>
  <c r="H253"/>
  <c r="H239"/>
  <c r="H231"/>
  <c r="H232"/>
  <c r="H228"/>
  <c r="H212"/>
  <c r="H213"/>
  <c r="H208"/>
  <c r="H209"/>
  <c r="H181"/>
  <c r="H102"/>
  <c r="C252"/>
  <c r="C211"/>
  <c r="C206"/>
  <c r="C236"/>
  <c r="F101"/>
  <c r="D101"/>
  <c r="C101"/>
  <c r="D425"/>
  <c r="D237"/>
  <c r="E237" s="1"/>
  <c r="D230"/>
  <c r="D211"/>
  <c r="D417"/>
  <c r="F417"/>
  <c r="G417" s="1"/>
  <c r="H402"/>
  <c r="D401"/>
  <c r="F190"/>
  <c r="F300"/>
  <c r="F302"/>
  <c r="E101" l="1"/>
  <c r="D414"/>
  <c r="E417"/>
  <c r="H417"/>
  <c r="G101"/>
  <c r="D424"/>
  <c r="E401"/>
  <c r="E230"/>
  <c r="D210"/>
  <c r="E211"/>
  <c r="C205"/>
  <c r="E206"/>
  <c r="F245"/>
  <c r="F237"/>
  <c r="G237" s="1"/>
  <c r="G420"/>
  <c r="F414" l="1"/>
  <c r="H237"/>
  <c r="F401"/>
  <c r="C351"/>
  <c r="D351"/>
  <c r="F351"/>
  <c r="C340"/>
  <c r="D340"/>
  <c r="E340" s="1"/>
  <c r="F340"/>
  <c r="G340" l="1"/>
  <c r="G414"/>
  <c r="H414"/>
  <c r="H351"/>
  <c r="G351"/>
  <c r="E351"/>
  <c r="H401"/>
  <c r="G401"/>
  <c r="H340"/>
  <c r="H285"/>
  <c r="F222"/>
  <c r="H250" l="1"/>
  <c r="H439" l="1"/>
  <c r="C322"/>
  <c r="C321" s="1"/>
  <c r="D322"/>
  <c r="C300"/>
  <c r="D300"/>
  <c r="H315"/>
  <c r="H312"/>
  <c r="H310"/>
  <c r="H309"/>
  <c r="H308"/>
  <c r="H304"/>
  <c r="H298"/>
  <c r="H290"/>
  <c r="H289"/>
  <c r="H284"/>
  <c r="H277"/>
  <c r="H276"/>
  <c r="H263"/>
  <c r="H265"/>
  <c r="H254"/>
  <c r="H255"/>
  <c r="H258"/>
  <c r="H233"/>
  <c r="H225"/>
  <c r="H221"/>
  <c r="F220"/>
  <c r="E300" l="1"/>
  <c r="G300"/>
  <c r="D321"/>
  <c r="E321" s="1"/>
  <c r="E322"/>
  <c r="F230"/>
  <c r="G230" s="1"/>
  <c r="F229" l="1"/>
  <c r="G425"/>
  <c r="F322"/>
  <c r="G322" s="1"/>
  <c r="F288"/>
  <c r="F279"/>
  <c r="F321" l="1"/>
  <c r="H322"/>
  <c r="G211"/>
  <c r="F206"/>
  <c r="G206" s="1"/>
  <c r="F109"/>
  <c r="G109" s="1"/>
  <c r="H321" l="1"/>
  <c r="G321"/>
  <c r="F406"/>
  <c r="F405" s="1"/>
  <c r="D406"/>
  <c r="C406"/>
  <c r="C405" s="1"/>
  <c r="H398"/>
  <c r="F397"/>
  <c r="D397"/>
  <c r="C397"/>
  <c r="D306"/>
  <c r="H230"/>
  <c r="D220"/>
  <c r="D405" l="1"/>
  <c r="E406"/>
  <c r="G406"/>
  <c r="H406"/>
  <c r="E397"/>
  <c r="G397"/>
  <c r="H220"/>
  <c r="E220"/>
  <c r="G220"/>
  <c r="H397"/>
  <c r="C288"/>
  <c r="C279"/>
  <c r="G405" l="1"/>
  <c r="E405"/>
  <c r="H405"/>
  <c r="C287"/>
  <c r="C266"/>
  <c r="C260"/>
  <c r="C245"/>
  <c r="C222"/>
  <c r="C35"/>
  <c r="C259" l="1"/>
  <c r="H17"/>
  <c r="H22"/>
  <c r="H24"/>
  <c r="H26"/>
  <c r="H28"/>
  <c r="H33"/>
  <c r="H36"/>
  <c r="H38"/>
  <c r="H41"/>
  <c r="H42"/>
  <c r="H43"/>
  <c r="H44"/>
  <c r="H54"/>
  <c r="H56"/>
  <c r="H58"/>
  <c r="H62"/>
  <c r="H67"/>
  <c r="H69"/>
  <c r="H70"/>
  <c r="H74"/>
  <c r="H80"/>
  <c r="H82"/>
  <c r="H83"/>
  <c r="H87"/>
  <c r="H89"/>
  <c r="H94"/>
  <c r="H97"/>
  <c r="H107"/>
  <c r="H111"/>
  <c r="H112"/>
  <c r="H114"/>
  <c r="H116"/>
  <c r="H118"/>
  <c r="H119"/>
  <c r="H121"/>
  <c r="H123"/>
  <c r="H126"/>
  <c r="H128"/>
  <c r="H130"/>
  <c r="H133"/>
  <c r="H135"/>
  <c r="H138"/>
  <c r="H140"/>
  <c r="H142"/>
  <c r="H144"/>
  <c r="H147"/>
  <c r="H149"/>
  <c r="H152"/>
  <c r="H154"/>
  <c r="H157"/>
  <c r="H159"/>
  <c r="H163"/>
  <c r="H164"/>
  <c r="H165"/>
  <c r="H168"/>
  <c r="H169"/>
  <c r="H170"/>
  <c r="H172"/>
  <c r="H175"/>
  <c r="H178"/>
  <c r="H180"/>
  <c r="H182"/>
  <c r="H191"/>
  <c r="H192"/>
  <c r="H197"/>
  <c r="H199"/>
  <c r="H202"/>
  <c r="H206"/>
  <c r="H207"/>
  <c r="H211"/>
  <c r="H215"/>
  <c r="H216"/>
  <c r="H217"/>
  <c r="H218"/>
  <c r="H223"/>
  <c r="H243"/>
  <c r="H246"/>
  <c r="H256"/>
  <c r="H261"/>
  <c r="H268"/>
  <c r="H269"/>
  <c r="H271"/>
  <c r="H280"/>
  <c r="H286"/>
  <c r="H293"/>
  <c r="H296"/>
  <c r="H320"/>
  <c r="H339"/>
  <c r="H344"/>
  <c r="H346"/>
  <c r="H348"/>
  <c r="H350"/>
  <c r="H354"/>
  <c r="H356"/>
  <c r="H358"/>
  <c r="H360"/>
  <c r="H362"/>
  <c r="H364"/>
  <c r="H366"/>
  <c r="H368"/>
  <c r="H370"/>
  <c r="H372"/>
  <c r="H374"/>
  <c r="H376"/>
  <c r="H379"/>
  <c r="H381"/>
  <c r="H383"/>
  <c r="H385"/>
  <c r="H387"/>
  <c r="H389"/>
  <c r="H391"/>
  <c r="H393"/>
  <c r="H396"/>
  <c r="H400"/>
  <c r="H404"/>
  <c r="H410"/>
  <c r="H411"/>
  <c r="C338" l="1"/>
  <c r="C337" l="1"/>
  <c r="F66"/>
  <c r="C306"/>
  <c r="C305" l="1"/>
  <c r="E306"/>
  <c r="C251"/>
  <c r="C219"/>
  <c r="C106"/>
  <c r="F16" l="1"/>
  <c r="F338"/>
  <c r="F337" s="1"/>
  <c r="D338"/>
  <c r="H425"/>
  <c r="F306"/>
  <c r="D279"/>
  <c r="H306" l="1"/>
  <c r="G306"/>
  <c r="D337"/>
  <c r="H337" s="1"/>
  <c r="G338"/>
  <c r="E338"/>
  <c r="G279"/>
  <c r="E279"/>
  <c r="H338"/>
  <c r="H279"/>
  <c r="G337" l="1"/>
  <c r="E337"/>
  <c r="F53"/>
  <c r="D35"/>
  <c r="E35" l="1"/>
  <c r="D264"/>
  <c r="F257" l="1"/>
  <c r="F305" l="1"/>
  <c r="F299" s="1"/>
  <c r="F287"/>
  <c r="D222"/>
  <c r="D245"/>
  <c r="D252"/>
  <c r="D260"/>
  <c r="D267"/>
  <c r="D288"/>
  <c r="G288" l="1"/>
  <c r="E288"/>
  <c r="G267"/>
  <c r="E267"/>
  <c r="D259"/>
  <c r="G260"/>
  <c r="E260"/>
  <c r="E252"/>
  <c r="H245"/>
  <c r="G245"/>
  <c r="E245"/>
  <c r="G222"/>
  <c r="E222"/>
  <c r="D287"/>
  <c r="H288"/>
  <c r="H260"/>
  <c r="D266"/>
  <c r="H267"/>
  <c r="D251"/>
  <c r="D219"/>
  <c r="H222"/>
  <c r="D305"/>
  <c r="D257"/>
  <c r="D240"/>
  <c r="H257" l="1"/>
  <c r="E257"/>
  <c r="G257"/>
  <c r="H305"/>
  <c r="G305"/>
  <c r="E305"/>
  <c r="H287"/>
  <c r="G287"/>
  <c r="E287"/>
  <c r="E266"/>
  <c r="E259"/>
  <c r="E251"/>
  <c r="E219"/>
  <c r="D236"/>
  <c r="E236" s="1"/>
  <c r="E240"/>
  <c r="D229"/>
  <c r="D106"/>
  <c r="C362"/>
  <c r="E362" s="1"/>
  <c r="H229" l="1"/>
  <c r="G229"/>
  <c r="E106"/>
  <c r="C388"/>
  <c r="C386"/>
  <c r="C190"/>
  <c r="F27" l="1"/>
  <c r="F21"/>
  <c r="F384" l="1"/>
  <c r="F240" l="1"/>
  <c r="F236" l="1"/>
  <c r="G240"/>
  <c r="F252"/>
  <c r="H252" l="1"/>
  <c r="G252"/>
  <c r="H236"/>
  <c r="G236"/>
  <c r="F251"/>
  <c r="F317"/>
  <c r="F201"/>
  <c r="F115"/>
  <c r="H251" l="1"/>
  <c r="G251"/>
  <c r="F259"/>
  <c r="D382"/>
  <c r="D384"/>
  <c r="H384" l="1"/>
  <c r="E384"/>
  <c r="G384"/>
  <c r="H259"/>
  <c r="G259"/>
  <c r="D201"/>
  <c r="H201" l="1"/>
  <c r="G201"/>
  <c r="C371"/>
  <c r="D371"/>
  <c r="F371"/>
  <c r="G371" s="1"/>
  <c r="I371"/>
  <c r="C353"/>
  <c r="D353"/>
  <c r="E353" s="1"/>
  <c r="F353"/>
  <c r="I353"/>
  <c r="C349"/>
  <c r="D349"/>
  <c r="F349"/>
  <c r="I349"/>
  <c r="C302"/>
  <c r="D302"/>
  <c r="I302"/>
  <c r="I106"/>
  <c r="E349" l="1"/>
  <c r="E371"/>
  <c r="G302"/>
  <c r="E302"/>
  <c r="H353"/>
  <c r="G353"/>
  <c r="H349"/>
  <c r="G349"/>
  <c r="H371"/>
  <c r="F242" l="1"/>
  <c r="D242"/>
  <c r="C242"/>
  <c r="E242" s="1"/>
  <c r="F266"/>
  <c r="G266" s="1"/>
  <c r="F264"/>
  <c r="F219"/>
  <c r="G219" s="1"/>
  <c r="F210"/>
  <c r="G210" s="1"/>
  <c r="F205"/>
  <c r="D205"/>
  <c r="F388"/>
  <c r="D388"/>
  <c r="E388" s="1"/>
  <c r="H264" l="1"/>
  <c r="G264"/>
  <c r="G388"/>
  <c r="G242"/>
  <c r="G205"/>
  <c r="E205"/>
  <c r="H242"/>
  <c r="H219"/>
  <c r="H266"/>
  <c r="H210"/>
  <c r="H205"/>
  <c r="H388"/>
  <c r="F365"/>
  <c r="D365"/>
  <c r="C365"/>
  <c r="I361"/>
  <c r="F361"/>
  <c r="D361"/>
  <c r="C361"/>
  <c r="F359"/>
  <c r="D359"/>
  <c r="C359"/>
  <c r="F357"/>
  <c r="D357"/>
  <c r="C357"/>
  <c r="F355"/>
  <c r="D355"/>
  <c r="E355" s="1"/>
  <c r="F314"/>
  <c r="D314"/>
  <c r="I305"/>
  <c r="I299" s="1"/>
  <c r="D299"/>
  <c r="G299" s="1"/>
  <c r="F297"/>
  <c r="D297"/>
  <c r="F295"/>
  <c r="D295"/>
  <c r="C297"/>
  <c r="E297" s="1"/>
  <c r="C295"/>
  <c r="F292"/>
  <c r="D292"/>
  <c r="G292" s="1"/>
  <c r="F278"/>
  <c r="D278"/>
  <c r="F244"/>
  <c r="D244"/>
  <c r="F106"/>
  <c r="F32"/>
  <c r="F204" l="1"/>
  <c r="E359"/>
  <c r="E365"/>
  <c r="G314"/>
  <c r="H106"/>
  <c r="G106"/>
  <c r="G359"/>
  <c r="G297"/>
  <c r="G295"/>
  <c r="G278"/>
  <c r="E361"/>
  <c r="G361"/>
  <c r="E357"/>
  <c r="G357"/>
  <c r="E295"/>
  <c r="D204"/>
  <c r="G244"/>
  <c r="G365"/>
  <c r="G355"/>
  <c r="H361"/>
  <c r="H297"/>
  <c r="H314"/>
  <c r="H244"/>
  <c r="H355"/>
  <c r="H357"/>
  <c r="H365"/>
  <c r="H359"/>
  <c r="H295"/>
  <c r="H292"/>
  <c r="H278"/>
  <c r="D311"/>
  <c r="C299"/>
  <c r="E299" s="1"/>
  <c r="F311"/>
  <c r="H299"/>
  <c r="D294"/>
  <c r="F294"/>
  <c r="C294"/>
  <c r="C314"/>
  <c r="E314" s="1"/>
  <c r="C292"/>
  <c r="E292" s="1"/>
  <c r="C278"/>
  <c r="E278" s="1"/>
  <c r="C264"/>
  <c r="E264" s="1"/>
  <c r="C244"/>
  <c r="E244" s="1"/>
  <c r="E229"/>
  <c r="C210"/>
  <c r="E210" s="1"/>
  <c r="G311" l="1"/>
  <c r="F203"/>
  <c r="G204"/>
  <c r="G294"/>
  <c r="E294"/>
  <c r="H204"/>
  <c r="C204"/>
  <c r="E204" s="1"/>
  <c r="H311"/>
  <c r="H294"/>
  <c r="D203"/>
  <c r="C311"/>
  <c r="E311" s="1"/>
  <c r="C161"/>
  <c r="G203" l="1"/>
  <c r="C203"/>
  <c r="E203" s="1"/>
  <c r="H203"/>
  <c r="C373"/>
  <c r="C179"/>
  <c r="F179" l="1"/>
  <c r="F86"/>
  <c r="F382"/>
  <c r="G382" s="1"/>
  <c r="F373"/>
  <c r="D373"/>
  <c r="E373" s="1"/>
  <c r="G166" l="1"/>
  <c r="G373"/>
  <c r="H166"/>
  <c r="H373"/>
  <c r="H382"/>
  <c r="D161"/>
  <c r="D190"/>
  <c r="D179"/>
  <c r="F113"/>
  <c r="D113"/>
  <c r="C113"/>
  <c r="E113" s="1"/>
  <c r="F35"/>
  <c r="G113" l="1"/>
  <c r="F15"/>
  <c r="G35"/>
  <c r="G190"/>
  <c r="E190"/>
  <c r="H179"/>
  <c r="G179"/>
  <c r="E179"/>
  <c r="H161"/>
  <c r="G161"/>
  <c r="E161"/>
  <c r="H190"/>
  <c r="H113"/>
  <c r="H35"/>
  <c r="D413" l="1"/>
  <c r="F57"/>
  <c r="F413" l="1"/>
  <c r="H413" s="1"/>
  <c r="G413" l="1"/>
  <c r="F369"/>
  <c r="D369"/>
  <c r="C369"/>
  <c r="E369" l="1"/>
  <c r="G369"/>
  <c r="H369"/>
  <c r="F108" l="1"/>
  <c r="F98" s="1"/>
  <c r="F171"/>
  <c r="F424" l="1"/>
  <c r="G424" s="1"/>
  <c r="C425"/>
  <c r="E425" s="1"/>
  <c r="I424"/>
  <c r="I414"/>
  <c r="I413" s="1"/>
  <c r="I412" s="1"/>
  <c r="C414"/>
  <c r="E414" s="1"/>
  <c r="I409"/>
  <c r="I408" s="1"/>
  <c r="F409"/>
  <c r="D409"/>
  <c r="C409"/>
  <c r="I403"/>
  <c r="F403"/>
  <c r="D403"/>
  <c r="C403"/>
  <c r="I399"/>
  <c r="F399"/>
  <c r="D399"/>
  <c r="C399"/>
  <c r="I395"/>
  <c r="F395"/>
  <c r="D395"/>
  <c r="C395"/>
  <c r="I392"/>
  <c r="F392"/>
  <c r="D392"/>
  <c r="C392"/>
  <c r="F390"/>
  <c r="D390"/>
  <c r="C390"/>
  <c r="I386"/>
  <c r="F386"/>
  <c r="D386"/>
  <c r="E386" s="1"/>
  <c r="I382"/>
  <c r="C382"/>
  <c r="E382" s="1"/>
  <c r="F380"/>
  <c r="D380"/>
  <c r="C380"/>
  <c r="I378"/>
  <c r="F378"/>
  <c r="D378"/>
  <c r="C378"/>
  <c r="I375"/>
  <c r="F375"/>
  <c r="D375"/>
  <c r="C375"/>
  <c r="F367"/>
  <c r="D367"/>
  <c r="C367"/>
  <c r="I363"/>
  <c r="F363"/>
  <c r="D363"/>
  <c r="C363"/>
  <c r="I347"/>
  <c r="F347"/>
  <c r="D347"/>
  <c r="C347"/>
  <c r="I345"/>
  <c r="F345"/>
  <c r="D345"/>
  <c r="C345"/>
  <c r="I343"/>
  <c r="F343"/>
  <c r="D343"/>
  <c r="C343"/>
  <c r="I319"/>
  <c r="F319"/>
  <c r="F316" s="1"/>
  <c r="F13" s="1"/>
  <c r="D319"/>
  <c r="C319"/>
  <c r="E319" s="1"/>
  <c r="I317"/>
  <c r="D317"/>
  <c r="C317"/>
  <c r="C316" s="1"/>
  <c r="I267"/>
  <c r="I265"/>
  <c r="I264"/>
  <c r="I244"/>
  <c r="I230"/>
  <c r="I211"/>
  <c r="I204"/>
  <c r="C201"/>
  <c r="E201" s="1"/>
  <c r="F198"/>
  <c r="D198"/>
  <c r="C198"/>
  <c r="I196"/>
  <c r="I195" s="1"/>
  <c r="F196"/>
  <c r="D196"/>
  <c r="C196"/>
  <c r="I193"/>
  <c r="F193"/>
  <c r="D193"/>
  <c r="E193" s="1"/>
  <c r="C193"/>
  <c r="C188"/>
  <c r="I188"/>
  <c r="F188"/>
  <c r="I185"/>
  <c r="F185"/>
  <c r="D185"/>
  <c r="C185"/>
  <c r="I179"/>
  <c r="I177"/>
  <c r="F177"/>
  <c r="D177"/>
  <c r="C177"/>
  <c r="I174"/>
  <c r="F174"/>
  <c r="D174"/>
  <c r="C174"/>
  <c r="I171"/>
  <c r="D171"/>
  <c r="C171"/>
  <c r="I161"/>
  <c r="I158"/>
  <c r="F158"/>
  <c r="D158"/>
  <c r="G158" s="1"/>
  <c r="C158"/>
  <c r="I156"/>
  <c r="F156"/>
  <c r="D156"/>
  <c r="C156"/>
  <c r="I153"/>
  <c r="F153"/>
  <c r="D153"/>
  <c r="E153" s="1"/>
  <c r="C153"/>
  <c r="I151"/>
  <c r="I150" s="1"/>
  <c r="F151"/>
  <c r="D151"/>
  <c r="C151"/>
  <c r="C150" s="1"/>
  <c r="F148"/>
  <c r="D148"/>
  <c r="C148"/>
  <c r="F146"/>
  <c r="D146"/>
  <c r="C146"/>
  <c r="F143"/>
  <c r="D143"/>
  <c r="C143"/>
  <c r="I141"/>
  <c r="F141"/>
  <c r="D141"/>
  <c r="C141"/>
  <c r="E141" s="1"/>
  <c r="I139"/>
  <c r="F139"/>
  <c r="D139"/>
  <c r="C139"/>
  <c r="I137"/>
  <c r="F137"/>
  <c r="D137"/>
  <c r="C137"/>
  <c r="E137" s="1"/>
  <c r="I134"/>
  <c r="F134"/>
  <c r="D134"/>
  <c r="C134"/>
  <c r="I132"/>
  <c r="F132"/>
  <c r="D132"/>
  <c r="C132"/>
  <c r="I129"/>
  <c r="F129"/>
  <c r="D129"/>
  <c r="C129"/>
  <c r="I127"/>
  <c r="F127"/>
  <c r="D127"/>
  <c r="C127"/>
  <c r="I125"/>
  <c r="F125"/>
  <c r="D125"/>
  <c r="C125"/>
  <c r="I122"/>
  <c r="I120" s="1"/>
  <c r="F122"/>
  <c r="D122"/>
  <c r="C122"/>
  <c r="C120" s="1"/>
  <c r="I115"/>
  <c r="I108" s="1"/>
  <c r="D115"/>
  <c r="C115"/>
  <c r="I101"/>
  <c r="I93"/>
  <c r="F93"/>
  <c r="D93"/>
  <c r="C93"/>
  <c r="I86"/>
  <c r="D86"/>
  <c r="C86"/>
  <c r="F79"/>
  <c r="D79"/>
  <c r="C79"/>
  <c r="D73"/>
  <c r="C73"/>
  <c r="I72"/>
  <c r="I66"/>
  <c r="D66"/>
  <c r="C66"/>
  <c r="I61"/>
  <c r="F61"/>
  <c r="D61"/>
  <c r="C61"/>
  <c r="I57"/>
  <c r="D57"/>
  <c r="C57"/>
  <c r="D53"/>
  <c r="C53"/>
  <c r="F47"/>
  <c r="D47"/>
  <c r="C47"/>
  <c r="I46"/>
  <c r="I40"/>
  <c r="I39" s="1"/>
  <c r="F40"/>
  <c r="D40"/>
  <c r="C40"/>
  <c r="D32"/>
  <c r="C32"/>
  <c r="D27"/>
  <c r="C27"/>
  <c r="D21"/>
  <c r="C21"/>
  <c r="D16"/>
  <c r="G16" s="1"/>
  <c r="C16"/>
  <c r="I15"/>
  <c r="I14" s="1"/>
  <c r="E198" l="1"/>
  <c r="G399"/>
  <c r="G151"/>
  <c r="E125"/>
  <c r="E129"/>
  <c r="E134"/>
  <c r="H57"/>
  <c r="E57"/>
  <c r="G57"/>
  <c r="G125"/>
  <c r="G129"/>
  <c r="G134"/>
  <c r="E151"/>
  <c r="E156"/>
  <c r="E171"/>
  <c r="G177"/>
  <c r="G196"/>
  <c r="G392"/>
  <c r="E399"/>
  <c r="H156"/>
  <c r="G156"/>
  <c r="E32"/>
  <c r="E122"/>
  <c r="E127"/>
  <c r="D316"/>
  <c r="G316" s="1"/>
  <c r="E317"/>
  <c r="G317"/>
  <c r="H122"/>
  <c r="G122"/>
  <c r="H127"/>
  <c r="G127"/>
  <c r="G153"/>
  <c r="G193"/>
  <c r="G198"/>
  <c r="E380"/>
  <c r="E53"/>
  <c r="G53"/>
  <c r="E143"/>
  <c r="G319"/>
  <c r="G380"/>
  <c r="G403"/>
  <c r="G378"/>
  <c r="G174"/>
  <c r="G148"/>
  <c r="G146"/>
  <c r="G143"/>
  <c r="G141"/>
  <c r="G139"/>
  <c r="G137"/>
  <c r="G93"/>
  <c r="G79"/>
  <c r="G47"/>
  <c r="G40"/>
  <c r="G409"/>
  <c r="E409"/>
  <c r="E403"/>
  <c r="E395"/>
  <c r="H395"/>
  <c r="G395"/>
  <c r="E392"/>
  <c r="E390"/>
  <c r="H390"/>
  <c r="G390"/>
  <c r="E196"/>
  <c r="E177"/>
  <c r="E174"/>
  <c r="H171"/>
  <c r="G171"/>
  <c r="E158"/>
  <c r="E148"/>
  <c r="E146"/>
  <c r="E139"/>
  <c r="E132"/>
  <c r="G132"/>
  <c r="H115"/>
  <c r="G115"/>
  <c r="E115"/>
  <c r="E93"/>
  <c r="E86"/>
  <c r="H86"/>
  <c r="G86"/>
  <c r="E79"/>
  <c r="E73"/>
  <c r="H73"/>
  <c r="G73"/>
  <c r="E66"/>
  <c r="H66"/>
  <c r="G66"/>
  <c r="E61"/>
  <c r="G61"/>
  <c r="E40"/>
  <c r="H32"/>
  <c r="G32"/>
  <c r="E21"/>
  <c r="H21"/>
  <c r="G21"/>
  <c r="E16"/>
  <c r="C377"/>
  <c r="E378"/>
  <c r="E375"/>
  <c r="E363"/>
  <c r="E367"/>
  <c r="G375"/>
  <c r="G363"/>
  <c r="G367"/>
  <c r="E47"/>
  <c r="E185"/>
  <c r="G185"/>
  <c r="G386"/>
  <c r="E343"/>
  <c r="E347"/>
  <c r="G343"/>
  <c r="G347"/>
  <c r="E345"/>
  <c r="G345"/>
  <c r="H27"/>
  <c r="E27"/>
  <c r="G27"/>
  <c r="C342"/>
  <c r="D394"/>
  <c r="D342"/>
  <c r="F394"/>
  <c r="F342"/>
  <c r="H177"/>
  <c r="H378"/>
  <c r="H386"/>
  <c r="H153"/>
  <c r="H198"/>
  <c r="C15"/>
  <c r="C14" s="1"/>
  <c r="H143"/>
  <c r="H343"/>
  <c r="H347"/>
  <c r="H125"/>
  <c r="H129"/>
  <c r="H134"/>
  <c r="H151"/>
  <c r="H345"/>
  <c r="H132"/>
  <c r="H158"/>
  <c r="H174"/>
  <c r="H392"/>
  <c r="H424"/>
  <c r="H403"/>
  <c r="H375"/>
  <c r="H319"/>
  <c r="H196"/>
  <c r="H148"/>
  <c r="H146"/>
  <c r="H141"/>
  <c r="H139"/>
  <c r="H137"/>
  <c r="H93"/>
  <c r="H79"/>
  <c r="H61"/>
  <c r="H40"/>
  <c r="H409"/>
  <c r="H399"/>
  <c r="H367"/>
  <c r="H363"/>
  <c r="H16"/>
  <c r="D15"/>
  <c r="H380"/>
  <c r="C394"/>
  <c r="I98"/>
  <c r="D377"/>
  <c r="E377" s="1"/>
  <c r="F377"/>
  <c r="C408"/>
  <c r="C108"/>
  <c r="C39"/>
  <c r="C200"/>
  <c r="C413"/>
  <c r="E413" s="1"/>
  <c r="C424"/>
  <c r="E424" s="1"/>
  <c r="D408"/>
  <c r="D108"/>
  <c r="F136"/>
  <c r="I377"/>
  <c r="I136"/>
  <c r="C176"/>
  <c r="I176"/>
  <c r="I173" s="1"/>
  <c r="D188"/>
  <c r="G188" s="1"/>
  <c r="I85"/>
  <c r="I65" s="1"/>
  <c r="C124"/>
  <c r="C117" s="1"/>
  <c r="D176"/>
  <c r="F408"/>
  <c r="F124"/>
  <c r="F200"/>
  <c r="D412"/>
  <c r="I394"/>
  <c r="C46"/>
  <c r="C155"/>
  <c r="D160"/>
  <c r="C160"/>
  <c r="I160"/>
  <c r="D195"/>
  <c r="I187"/>
  <c r="I184" s="1"/>
  <c r="D46"/>
  <c r="C145"/>
  <c r="C187"/>
  <c r="D85"/>
  <c r="F195"/>
  <c r="I337"/>
  <c r="F46"/>
  <c r="I124"/>
  <c r="I117" s="1"/>
  <c r="I219"/>
  <c r="I203" s="1"/>
  <c r="C85"/>
  <c r="C136"/>
  <c r="D39"/>
  <c r="D155"/>
  <c r="C72"/>
  <c r="F72"/>
  <c r="I155"/>
  <c r="F187"/>
  <c r="C195"/>
  <c r="I316"/>
  <c r="F412"/>
  <c r="I45"/>
  <c r="D136"/>
  <c r="I342"/>
  <c r="F39"/>
  <c r="D72"/>
  <c r="F155"/>
  <c r="D200"/>
  <c r="D120"/>
  <c r="E120" s="1"/>
  <c r="F85"/>
  <c r="F120"/>
  <c r="D124"/>
  <c r="F145"/>
  <c r="F150"/>
  <c r="D145"/>
  <c r="D150"/>
  <c r="E150" s="1"/>
  <c r="F176"/>
  <c r="E160" l="1"/>
  <c r="G155"/>
  <c r="G200"/>
  <c r="G150"/>
  <c r="E124"/>
  <c r="G124"/>
  <c r="E200"/>
  <c r="G145"/>
  <c r="E136"/>
  <c r="E316"/>
  <c r="G120"/>
  <c r="G195"/>
  <c r="G394"/>
  <c r="G176"/>
  <c r="G136"/>
  <c r="G72"/>
  <c r="G46"/>
  <c r="G39"/>
  <c r="G412"/>
  <c r="H412"/>
  <c r="G408"/>
  <c r="E408"/>
  <c r="E394"/>
  <c r="G377"/>
  <c r="E195"/>
  <c r="E188"/>
  <c r="E176"/>
  <c r="E155"/>
  <c r="E145"/>
  <c r="H108"/>
  <c r="G108"/>
  <c r="G85"/>
  <c r="E85"/>
  <c r="E72"/>
  <c r="E39"/>
  <c r="G342"/>
  <c r="C98"/>
  <c r="E98" s="1"/>
  <c r="E108"/>
  <c r="E46"/>
  <c r="E342"/>
  <c r="E15"/>
  <c r="G15"/>
  <c r="D98"/>
  <c r="G98" s="1"/>
  <c r="D336"/>
  <c r="H120"/>
  <c r="H200"/>
  <c r="C412"/>
  <c r="E412" s="1"/>
  <c r="H150"/>
  <c r="H124"/>
  <c r="H408"/>
  <c r="H195"/>
  <c r="H316"/>
  <c r="H176"/>
  <c r="H155"/>
  <c r="H145"/>
  <c r="H136"/>
  <c r="H85"/>
  <c r="H72"/>
  <c r="H39"/>
  <c r="H15"/>
  <c r="H394"/>
  <c r="H342"/>
  <c r="H188"/>
  <c r="H377"/>
  <c r="C336"/>
  <c r="D173"/>
  <c r="C173"/>
  <c r="C45"/>
  <c r="F336"/>
  <c r="C131"/>
  <c r="D187"/>
  <c r="G187" s="1"/>
  <c r="I131"/>
  <c r="I13" s="1"/>
  <c r="F45"/>
  <c r="D45"/>
  <c r="D14"/>
  <c r="E14" s="1"/>
  <c r="F160"/>
  <c r="H160" s="1"/>
  <c r="I336"/>
  <c r="I335" s="1"/>
  <c r="C184"/>
  <c r="C65"/>
  <c r="F184"/>
  <c r="D65"/>
  <c r="F131"/>
  <c r="F173"/>
  <c r="F117"/>
  <c r="F65"/>
  <c r="D131"/>
  <c r="D117"/>
  <c r="E117" s="1"/>
  <c r="F14"/>
  <c r="G117" l="1"/>
  <c r="G173"/>
  <c r="G160"/>
  <c r="E187"/>
  <c r="E173"/>
  <c r="G131"/>
  <c r="H98"/>
  <c r="E65"/>
  <c r="G65"/>
  <c r="E131"/>
  <c r="E45"/>
  <c r="G45"/>
  <c r="F335"/>
  <c r="G336"/>
  <c r="D335"/>
  <c r="E336"/>
  <c r="G14"/>
  <c r="H117"/>
  <c r="H173"/>
  <c r="H131"/>
  <c r="H65"/>
  <c r="H45"/>
  <c r="H187"/>
  <c r="H14"/>
  <c r="C335"/>
  <c r="D184"/>
  <c r="E184" s="1"/>
  <c r="I440"/>
  <c r="G184" l="1"/>
  <c r="E335"/>
  <c r="G335"/>
  <c r="H184"/>
  <c r="H336"/>
  <c r="C440"/>
  <c r="G13"/>
  <c r="F440"/>
  <c r="H335" l="1"/>
  <c r="H13"/>
  <c r="E13"/>
  <c r="D440"/>
  <c r="E440" s="1"/>
  <c r="G440" l="1"/>
  <c r="H440"/>
</calcChain>
</file>

<file path=xl/sharedStrings.xml><?xml version="1.0" encoding="utf-8"?>
<sst xmlns="http://schemas.openxmlformats.org/spreadsheetml/2006/main" count="868" uniqueCount="862">
  <si>
    <t xml:space="preserve">Приложение 2 </t>
  </si>
  <si>
    <t>к постановлению</t>
  </si>
  <si>
    <t xml:space="preserve">администрации города </t>
  </si>
  <si>
    <t>ФОРМА К-2</t>
  </si>
  <si>
    <t xml:space="preserve">Код </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</si>
  <si>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</si>
  <si>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</si>
  <si>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</si>
  <si>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</si>
  <si>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</si>
  <si>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</si>
  <si>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</si>
  <si>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</si>
  <si>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</si>
  <si>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</si>
  <si>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</si>
  <si>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</si>
  <si>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</si>
  <si>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</si>
  <si>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</si>
  <si>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</si>
  <si>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</si>
  <si>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</si>
  <si>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</si>
  <si>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</si>
  <si>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</si>
  <si>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</si>
  <si>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</si>
  <si>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</si>
  <si>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</si>
  <si>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</si>
  <si>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</si>
  <si>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</si>
  <si>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</si>
  <si>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</si>
  <si>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</si>
  <si>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</si>
  <si>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</si>
  <si>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</si>
  <si>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</si>
  <si>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</si>
  <si>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</si>
  <si>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</si>
  <si>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</si>
  <si>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</si>
  <si>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</si>
  <si>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</si>
  <si>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</si>
  <si>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</si>
  <si>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</si>
  <si>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</si>
  <si>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</si>
  <si>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</si>
  <si>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</si>
  <si>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</si>
  <si>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</si>
  <si>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</si>
  <si>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</si>
  <si>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</si>
  <si>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</si>
  <si>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</si>
  <si>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</si>
  <si>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</si>
  <si>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</si>
  <si>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</si>
  <si>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</si>
  <si>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</si>
  <si>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</si>
  <si>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</si>
  <si>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</si>
  <si>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</si>
  <si>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</si>
  <si>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</si>
  <si>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</si>
  <si>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</si>
  <si>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</si>
  <si>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</si>
  <si>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</si>
  <si>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</si>
  <si>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</si>
  <si>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</si>
  <si>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</si>
  <si>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</si>
  <si>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</si>
  <si>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</si>
  <si>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</si>
  <si>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</si>
  <si>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</si>
  <si>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</si>
  <si>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</si>
  <si>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</si>
  <si>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</si>
  <si>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</si>
  <si>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</si>
  <si>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</si>
  <si>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</si>
  <si>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</si>
  <si>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1 06 00000 00 0000 000</t>
  </si>
  <si>
    <t>НАЛОГИ НА ИМУЩЕСТВО</t>
  </si>
  <si>
    <t>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</si>
  <si>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</si>
  <si>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</si>
  <si>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</si>
  <si>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</si>
  <si>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</si>
  <si>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</si>
  <si>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</si>
  <si>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</si>
  <si>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</si>
  <si>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</si>
  <si>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</si>
  <si>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</si>
  <si>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</si>
  <si>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</si>
  <si>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</si>
  <si>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</si>
  <si>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</si>
  <si>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</si>
  <si>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</si>
  <si>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</si>
  <si>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</si>
  <si>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</si>
  <si>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</si>
  <si>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</si>
  <si>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</si>
  <si>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</si>
  <si>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</si>
  <si>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</si>
  <si>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</si>
  <si>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</si>
  <si>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</si>
  <si>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</si>
  <si>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</si>
  <si>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</si>
  <si>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</si>
  <si>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</si>
  <si>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1 06 06000 00 0000 110</t>
  </si>
  <si>
    <t>Земельный налог</t>
  </si>
  <si>
    <t>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</si>
  <si>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</si>
  <si>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</si>
  <si>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</si>
  <si>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</si>
  <si>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</si>
  <si>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</si>
  <si>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</si>
  <si>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</si>
  <si>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</si>
  <si>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</si>
  <si>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</si>
  <si>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</si>
  <si>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</si>
  <si>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</si>
  <si>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</si>
  <si>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</si>
  <si>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</si>
  <si>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</si>
  <si>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</si>
  <si>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</si>
  <si>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</si>
  <si>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</si>
  <si>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</si>
  <si>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</si>
  <si>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</si>
  <si>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</si>
  <si>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</si>
  <si>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</si>
  <si>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</si>
  <si>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1 08 07130 01 1000 110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</si>
  <si>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</si>
  <si>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</si>
  <si>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</si>
  <si>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</si>
  <si>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</si>
  <si>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</si>
  <si>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</si>
  <si>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</si>
  <si>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</si>
  <si>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</si>
  <si>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</si>
  <si>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</si>
  <si>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</si>
  <si>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</si>
  <si>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</si>
  <si>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</si>
  <si>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</si>
  <si>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</si>
  <si>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</si>
  <si>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</si>
  <si>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</si>
  <si>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</si>
  <si>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</si>
  <si>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</si>
  <si>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</si>
  <si>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</si>
  <si>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</si>
  <si>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</si>
  <si>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</si>
  <si>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</si>
  <si>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</si>
  <si>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</si>
  <si>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</si>
  <si>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</si>
  <si>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</si>
  <si>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</si>
  <si>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</si>
  <si>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</si>
  <si>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</si>
  <si>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</si>
  <si>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</si>
  <si>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</si>
  <si>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</si>
  <si>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</si>
  <si>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</si>
  <si>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</si>
  <si>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</si>
  <si>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</si>
  <si>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</si>
  <si>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</si>
  <si>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</si>
  <si>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</si>
  <si>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</si>
  <si>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</si>
  <si>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</si>
  <si>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</si>
  <si>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</si>
  <si>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</si>
  <si>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</si>
  <si>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</si>
  <si>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</si>
  <si>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</si>
  <si>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</si>
  <si>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</si>
  <si>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</si>
  <si>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</si>
  <si>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</si>
  <si>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</si>
  <si>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</si>
  <si>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</si>
  <si>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</si>
  <si>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</si>
  <si>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</si>
  <si>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</si>
  <si>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</si>
  <si>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</si>
  <si>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</si>
  <si>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</si>
  <si>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</si>
  <si>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</si>
  <si>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</si>
  <si>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</si>
  <si>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</si>
  <si>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</si>
  <si>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</si>
  <si>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</si>
  <si>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</si>
  <si>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</si>
  <si>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</si>
  <si>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</si>
  <si>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</si>
  <si>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</si>
  <si>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</si>
  <si>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</si>
  <si>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</si>
  <si>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</si>
  <si>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</si>
  <si>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</si>
  <si>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</si>
  <si>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</si>
  <si>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</si>
  <si>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</si>
  <si>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</si>
  <si>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</si>
  <si>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</si>
  <si>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</si>
  <si>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</si>
  <si>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</si>
  <si>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</si>
  <si>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</si>
  <si>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</si>
  <si>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</si>
  <si>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Плата за пользование водными объектами</t>
  </si>
  <si>
    <t xml:space="preserve">1 12 05040 04 0000 120  </t>
  </si>
  <si>
    <t>Плата за пользование водными объектами, находящимися в собственности городских округов</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</si>
  <si>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</si>
  <si>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</si>
  <si>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</si>
  <si>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</si>
  <si>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</si>
  <si>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</si>
  <si>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</si>
  <si>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</si>
  <si>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</si>
  <si>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эксплуатацией  имущества</t>
  </si>
  <si>
    <t>1 13 02064 04 0000 130</t>
  </si>
  <si>
    <t>Доходы, поступающие в порядке возмещения  расходов, понесенных  в связи с эксплуатацией  имущества городских округов</t>
  </si>
  <si>
    <t>1 13 02990 00 0000 130</t>
  </si>
  <si>
    <t>Прочие доходы от компенсации затрат государства</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</si>
  <si>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</si>
  <si>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</si>
  <si>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</si>
  <si>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</si>
  <si>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</si>
  <si>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</si>
  <si>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</si>
  <si>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</si>
  <si>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</si>
  <si>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</si>
  <si>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</si>
  <si>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</si>
  <si>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</si>
  <si>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</si>
  <si>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1 14 02043 04 1000 410</t>
  </si>
  <si>
    <t>1 14 02043 04 2000 410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</si>
  <si>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</si>
  <si>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</si>
  <si>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</si>
  <si>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</si>
  <si>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</si>
  <si>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</si>
  <si>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</si>
  <si>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</si>
  <si>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</si>
  <si>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</si>
  <si>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</si>
  <si>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</si>
  <si>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</si>
  <si>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</si>
  <si>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</si>
  <si>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</si>
  <si>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</si>
  <si>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</si>
  <si>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</si>
  <si>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</si>
  <si>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</si>
  <si>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</si>
  <si>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</si>
  <si>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</si>
  <si>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</si>
  <si>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</si>
  <si>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</si>
  <si>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1 17 05000 00 0000 180</t>
  </si>
  <si>
    <t xml:space="preserve">Прочие неналоговые доходы </t>
  </si>
  <si>
    <t>1 17 05040 04 0000 180</t>
  </si>
  <si>
    <t>БЕЗВОЗМЕЗДНЫЕ ПОСТУПЛЕНИЯ</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</si>
  <si>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</si>
  <si>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</si>
  <si>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</si>
  <si>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</si>
  <si>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</si>
  <si>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2 02 02051 00 0000 151</t>
  </si>
  <si>
    <t>Субсидии бюджетам на реализацию федеральных целевых программ</t>
  </si>
  <si>
    <t>2 02 02051 04 0000 151</t>
  </si>
  <si>
    <t>Субсидии бюджетам городских округов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</si>
  <si>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</si>
  <si>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</si>
  <si>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</si>
  <si>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</si>
  <si>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2 02 25519 00 0000 151</t>
  </si>
  <si>
    <t>Субсидия бюджетам городских округов на поддержку отрасли культуры</t>
  </si>
  <si>
    <t>2 02 25519 04 0000 151</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</si>
  <si>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</si>
  <si>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</si>
  <si>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</si>
  <si>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</si>
  <si>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</si>
  <si>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</si>
  <si>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</si>
  <si>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</si>
  <si>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Прочие субсидии</t>
  </si>
  <si>
    <t>Прочие субсидии бюджетам городских округов</t>
  </si>
  <si>
    <t xml:space="preserve">Субвенции бюджетам бюджетной системы  Российской Федерации  </t>
  </si>
  <si>
    <t xml:space="preserve">Субвенции местным бюджетам на выполнение передаваемых полномочий субъектов Российской Федерации </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</si>
  <si>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</si>
  <si>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</si>
  <si>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</si>
  <si>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</si>
  <si>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</si>
  <si>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</si>
  <si>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</si>
  <si>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</si>
  <si>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</si>
  <si>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</si>
  <si>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</si>
  <si>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</si>
  <si>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2 07 00000 00 0000 000</t>
  </si>
  <si>
    <t>Прочие безвозмездные поступления в бюджеты городских округов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</si>
  <si>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</si>
  <si>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</si>
  <si>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</si>
  <si>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</si>
  <si>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</si>
  <si>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</si>
  <si>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</si>
  <si>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</si>
  <si>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</si>
  <si>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</si>
  <si>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</si>
  <si>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</si>
  <si>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</si>
  <si>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</si>
  <si>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</si>
  <si>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</si>
  <si>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Субсидии бюджетам городских округов на поддержку обустройства мест массового отдыха населения (городских парков)</t>
  </si>
  <si>
    <t>Субсидии бюджетам на поддержку обустройства мест массового отдыха населения (городских парков)</t>
  </si>
  <si>
    <t>2 02 25560 00 0000 151</t>
  </si>
  <si>
    <t>2 02 25560 04 0000 151</t>
  </si>
  <si>
    <t>тыс.руб.</t>
  </si>
  <si>
    <t>% исполнения от
уточненного
плана</t>
  </si>
  <si>
    <t>1 12 01042 01 6000 120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</si>
  <si>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</si>
  <si>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1 01 02050 01 3000 110</t>
  </si>
  <si>
    <t>Государственная пошлина за выдачу разрешения на установку рекламной конструкции</t>
  </si>
  <si>
    <t>1 08 07150 01 0000 110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</si>
  <si>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</si>
  <si>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</si>
  <si>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1 13 02994 04 1100 130</t>
  </si>
  <si>
    <t>1 13 02994 04 1200 130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</si>
  <si>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</si>
  <si>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</si>
  <si>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1 13 02994 04 2100 130</t>
  </si>
  <si>
    <t>1 13 02994 04 2200 130</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</si>
  <si>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</si>
  <si>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</si>
  <si>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2 02 25520 00 0000 150</t>
  </si>
  <si>
    <t>2 02 25520 04 0000 150</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</si>
  <si>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</si>
  <si>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</si>
  <si>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2 02 27112 00 0000 150</t>
  </si>
  <si>
    <t>2 02 27112 04 0000 150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</si>
  <si>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</si>
  <si>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2 19 25560 04 0000 150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</si>
  <si>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</si>
  <si>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2 19 35118 04 0000 150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</si>
  <si>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</si>
  <si>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2 19 35120 04 0000 150</t>
  </si>
  <si>
    <t>Возврат остатков субвенций на государственную регистрацию актов гражданского состояния из бюджетов городских округов</t>
  </si>
  <si>
    <t>2 19 35930 04 0000 150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</si>
  <si>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</si>
  <si>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</si>
  <si>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2 02 35134 00 0000 150</t>
  </si>
  <si>
    <t>2 02 35134 04 0000 150</t>
  </si>
  <si>
    <t>2 02 20000 00 0000 150</t>
  </si>
  <si>
    <t>2 02 25466 00 0000 150</t>
  </si>
  <si>
    <t>2 02 25466 04 0000 150</t>
  </si>
  <si>
    <t>2 02 25497 00 0000 150</t>
  </si>
  <si>
    <t>2 02 25497 04 0000 150</t>
  </si>
  <si>
    <t>2 02 29999 00 0000 150</t>
  </si>
  <si>
    <t>2 02 29999 04 0000 150</t>
  </si>
  <si>
    <t>2 02 30000 00 0000 150</t>
  </si>
  <si>
    <t>2 02 30024 00 0000 150</t>
  </si>
  <si>
    <t>2 02 30024 04 0000 150</t>
  </si>
  <si>
    <t>2 02 35082 00 0000 150</t>
  </si>
  <si>
    <t>2 02 35082 04 0000 150</t>
  </si>
  <si>
    <t>2 02 35120 00 0000 150</t>
  </si>
  <si>
    <t>2 02 35120 04 0000 150</t>
  </si>
  <si>
    <t>2 02 35135 00 0000 150</t>
  </si>
  <si>
    <t>2 02 35135 04 0000 150</t>
  </si>
  <si>
    <t>2 02 35176 00 0000 150</t>
  </si>
  <si>
    <t>2 02 35176 04 0000 150</t>
  </si>
  <si>
    <t>2 02 35930 00 0000 150</t>
  </si>
  <si>
    <t>2 02 35930 04 0000 150</t>
  </si>
  <si>
    <t>2 02 39999 00 0000 150</t>
  </si>
  <si>
    <t>2 02 39999 04 0000 150</t>
  </si>
  <si>
    <t>2 02 40000 00 0000 150</t>
  </si>
  <si>
    <t>2 02 49999 00 0000 150</t>
  </si>
  <si>
    <t>2 02 49999 04 0000 150</t>
  </si>
  <si>
    <t>2 07 04000 04 0000 150</t>
  </si>
  <si>
    <t>2 07 04050 04 0000 150</t>
  </si>
  <si>
    <t>2 18 00000 00 0000 150</t>
  </si>
  <si>
    <t>2 18 04000 04 0000 150</t>
  </si>
  <si>
    <t>2 18 04010 04 0000 150</t>
  </si>
  <si>
    <t>2 18 04020 04 0000 150</t>
  </si>
  <si>
    <t>2 19 00000 04 0000 150</t>
  </si>
  <si>
    <t>2 19 25555 04 0000 150</t>
  </si>
  <si>
    <t>2 19 60010 04 0000 150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</si>
  <si>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</si>
  <si>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</si>
  <si>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</si>
  <si>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</si>
  <si>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</si>
  <si>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</si>
  <si>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</si>
  <si>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</si>
  <si>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</si>
  <si>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</si>
  <si>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</si>
  <si>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</si>
  <si>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</si>
  <si>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</si>
  <si>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</si>
  <si>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</si>
  <si>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</si>
  <si>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</si>
  <si>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</si>
  <si>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</si>
  <si>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</si>
  <si>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</si>
  <si>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</si>
  <si>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</si>
  <si>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1 16 01050 01 0000 140</t>
  </si>
  <si>
    <t>1 16 01053 01 0000 140</t>
  </si>
  <si>
    <t>1 16 01060 01 0000 140</t>
  </si>
  <si>
    <t>1 16 01063 01 0000 140</t>
  </si>
  <si>
    <t>1 16 01070 01 0000 140</t>
  </si>
  <si>
    <t>1 16 01080 01 0000 140</t>
  </si>
  <si>
    <t>1 16 01143 01 0000 140</t>
  </si>
  <si>
    <t>1 16 01180 01 0000 140</t>
  </si>
  <si>
    <t>1 16 01190 01 0000 140</t>
  </si>
  <si>
    <t>1 16 01193 01 0000 140</t>
  </si>
  <si>
    <t>1 16 01200 01 0000 140</t>
  </si>
  <si>
    <t>1 16 01203 01 0000 140</t>
  </si>
  <si>
    <t>1 16 02020 02 0000 140</t>
  </si>
  <si>
    <t>1 16 11000 01 0000 140</t>
  </si>
  <si>
    <t>1 16 11030 01 0000 140</t>
  </si>
  <si>
    <t>1 16 11060 01 0000 140</t>
  </si>
  <si>
    <t>1 16 11064 01 0000 140</t>
  </si>
  <si>
    <t>1 16 01073 01 0000 140</t>
  </si>
  <si>
    <t>1 16 01083 01 0000 140</t>
  </si>
  <si>
    <t>1 16 01140 01 0000 140</t>
  </si>
  <si>
    <t>1 16 01183 01 0000 140</t>
  </si>
  <si>
    <t>1 16 02000 02 0000 140</t>
  </si>
  <si>
    <t>1 16 01000 01 0000 140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</si>
  <si>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</si>
  <si>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1 01 02040 01 4000 110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</si>
  <si>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</si>
  <si>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</si>
  <si>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1 08 04000 01 0000 110</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</si>
  <si>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</si>
  <si>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</si>
  <si>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</si>
  <si>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</si>
  <si>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</si>
  <si>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</si>
  <si>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</si>
  <si>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</si>
  <si>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</si>
  <si>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1 16 07010 00 0000 140</t>
  </si>
  <si>
    <t>1 16 07010 04 0000 140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</si>
  <si>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</si>
  <si>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</si>
  <si>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1 16 07090 00 0000 140</t>
  </si>
  <si>
    <t>1 16 07090 04 0000 140</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</si>
  <si>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</si>
  <si>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</si>
  <si>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</si>
  <si>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</si>
  <si>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1 16 10000 00 0000 140</t>
  </si>
  <si>
    <t>1 16 10120 00 0000 140</t>
  </si>
  <si>
    <t>1 16 10123 01 0000 140</t>
  </si>
  <si>
    <t>1 16 10129 01 0000 140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</si>
  <si>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</si>
  <si>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1 16 11050 01 0000 140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</si>
  <si>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</si>
  <si>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</si>
  <si>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</si>
  <si>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</si>
  <si>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</si>
  <si>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</si>
  <si>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2 02 25467 00 0000150</t>
  </si>
  <si>
    <t>2 02 25467 04 0000 150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</si>
  <si>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</si>
  <si>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</si>
  <si>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1 16 01130 01 0000 140</t>
  </si>
  <si>
    <t>1 16 01133 01 9000 140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</si>
  <si>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</si>
  <si>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</si>
  <si>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1 16 01150 01 0000 140</t>
  </si>
  <si>
    <t>1 16 01153 01 9000 140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</si>
  <si>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</si>
  <si>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</si>
  <si>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</si>
  <si>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</si>
  <si>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1 16 10060 00 0000 140</t>
  </si>
  <si>
    <t>1 16 10062 04 0000 140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</si>
  <si>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</si>
  <si>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</si>
  <si>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2 02 25187 00 0000 150</t>
  </si>
  <si>
    <t>2 02 25187 04 0000 150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</si>
  <si>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</si>
  <si>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</si>
  <si>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2 02 25229 00 0000 150</t>
  </si>
  <si>
    <t>2 02 25229 04 0000 150</t>
  </si>
  <si>
    <t>Субсидии бюджетам на обеспечение комплексного развития сельских территорий</t>
  </si>
  <si>
    <t>Субсидии бюджетам городских округов на обеспечение комплексного развития сельских территорий</t>
  </si>
  <si>
    <t>2 02 25576 00 0000 150</t>
  </si>
  <si>
    <t>2 02 25576 04 0000 150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</si>
  <si>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</si>
  <si>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</si>
  <si>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</si>
  <si>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</si>
  <si>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</si>
  <si>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</si>
  <si>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</si>
  <si>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</si>
  <si>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</si>
  <si>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</si>
  <si>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</si>
  <si>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</si>
  <si>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</si>
  <si>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</si>
  <si>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</si>
  <si>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</si>
  <si>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1 16 01193 01 0005 140</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</si>
  <si>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</si>
  <si>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</si>
  <si>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</si>
  <si>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</si>
  <si>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</si>
  <si>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</si>
  <si>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</si>
  <si>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1 16 10123 01 0001 140</t>
  </si>
  <si>
    <t>1 16 10123 01 0041 140</t>
  </si>
  <si>
    <t>2 19 35135 04 0000 150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</si>
  <si>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</si>
  <si>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</si>
  <si>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</si>
  <si>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</si>
  <si>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</si>
  <si>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</si>
  <si>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</si>
  <si>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</si>
  <si>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</si>
  <si>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</si>
  <si>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</si>
  <si>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</si>
  <si>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1 16 01083 01 0028 140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</si>
  <si>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</si>
  <si>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1 16 01083 01 0037 140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</si>
  <si>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</si>
  <si>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</si>
  <si>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</si>
  <si>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</si>
  <si>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</si>
  <si>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</si>
  <si>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</si>
  <si>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</si>
  <si>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1 16 01153 01 0006 140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</si>
  <si>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</si>
  <si>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</si>
  <si>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</si>
  <si>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</si>
  <si>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</si>
  <si>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</si>
  <si>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</si>
  <si>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</si>
  <si>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</si>
  <si>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</si>
  <si>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1 16 01110 01 0000 140</t>
  </si>
  <si>
    <t>Прочие неналоговые доходы бюджетов городских округов</t>
  </si>
  <si>
    <t>Межбюджетные трансферты, передаваемые бюджетам городских округов на создание модельных муниципальных библиотек</t>
  </si>
  <si>
    <t>2 02 45454 00 0000 150</t>
  </si>
  <si>
    <t>Межбюджетные трансферты, передаваемые бюджетам на создание модельных муниципальных библиотек</t>
  </si>
  <si>
    <t>2 02 45454 04 0000 150</t>
  </si>
  <si>
    <t>1 16 01203 01 0006 140</t>
  </si>
  <si>
    <t>1 16 01193 01 9000 140</t>
  </si>
  <si>
    <t>1 16 01193 01 0401 140</t>
  </si>
  <si>
    <t>1 16 01193 01 0007 140</t>
  </si>
  <si>
    <t>1 16 01173 01 0008 140</t>
  </si>
  <si>
    <t>1 16 01173 01 0007 140</t>
  </si>
  <si>
    <t>1 16 01173 01 0000 140</t>
  </si>
  <si>
    <t>1 16 01170 01 0000 140</t>
  </si>
  <si>
    <t>1 16 01153 01 0012 140</t>
  </si>
  <si>
    <t>1 16 01113 01 0021 140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</si>
  <si>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</si>
  <si>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1 16 01053 01 9000 140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</si>
  <si>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</si>
  <si>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1 16 01063 01 0008 140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</si>
  <si>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</si>
  <si>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</si>
  <si>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</si>
  <si>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</si>
  <si>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1 16 01160 01 0000 140</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</si>
  <si>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</si>
  <si>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</si>
  <si>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</si>
  <si>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</si>
  <si>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</si>
  <si>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</si>
  <si>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1 16 01333 01 0016 140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</si>
  <si>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</si>
  <si>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1 16 01333 01 0012 140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</si>
  <si>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</si>
  <si>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</si>
  <si>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1 16 01330 00 0000 140</t>
  </si>
  <si>
    <t>1 16 01333 01 0000 140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</si>
  <si>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</si>
  <si>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</si>
  <si>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</si>
  <si>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2 02 45303 00 0000 150</t>
  </si>
  <si>
    <t>Единый налог на вмененный доход для отдельных видов деятельности (проценты по соответствующему платежу)</t>
  </si>
  <si>
    <t>1 05 02010 02 2200 110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</si>
  <si>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</si>
  <si>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</si>
  <si>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Наименование кода вида доходов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</si>
  <si>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</si>
  <si>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</si>
  <si>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1 01 02080 01 0000 110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</si>
  <si>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</si>
  <si>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</si>
  <si>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</si>
  <si>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</si>
  <si>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</si>
  <si>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</si>
  <si>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</si>
  <si>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</si>
  <si>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</si>
  <si>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</si>
  <si>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</si>
  <si>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</si>
  <si>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</si>
  <si>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</si>
  <si>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1 08 07110 01 0102 110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</si>
  <si>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</si>
  <si>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</si>
  <si>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1 16 01072 01 0000 140</t>
  </si>
  <si>
    <t>1 16 01072 01 0233 140</t>
  </si>
  <si>
    <t>1 16 01083 01 0281 140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</si>
  <si>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</si>
  <si>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</si>
  <si>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</si>
  <si>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</si>
  <si>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</si>
  <si>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2 03 04099 04 0000 150</t>
  </si>
  <si>
    <t>2 03 04000 04 0000 150</t>
  </si>
  <si>
    <t>2 03 00000 00 0000 000</t>
  </si>
  <si>
    <t>2 19 25497 04 0000 150</t>
  </si>
  <si>
    <t>2 19 27112 04 0000 150</t>
  </si>
  <si>
    <t>2 19 45303 04 0000 150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</si>
  <si>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</si>
  <si>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1 01 02080 01 2100 110</t>
  </si>
  <si>
    <t>1 01 02080 01 1000 110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</si>
  <si>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</si>
  <si>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</si>
  <si>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</si>
  <si>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</si>
  <si>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</si>
  <si>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1 16 01083 01 9000 140</t>
  </si>
  <si>
    <t>1 16 01103 01 0000 140</t>
  </si>
  <si>
    <t>1 16 01103 01 9000 140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</si>
  <si>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</si>
  <si>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</si>
  <si>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</si>
  <si>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1 16 01193 01 0020 140</t>
  </si>
  <si>
    <t>1 16 01203 01 0020 140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</si>
  <si>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</si>
  <si>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</si>
  <si>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</si>
  <si>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</si>
  <si>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</si>
  <si>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</si>
  <si>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</si>
  <si>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</si>
  <si>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</si>
  <si>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</si>
  <si>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</si>
  <si>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</si>
  <si>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Инициативные платежи</t>
  </si>
  <si>
    <t>Инициативные платежи, зачисляемые в бюджеты городских округов</t>
  </si>
  <si>
    <t>Инициативные платежи, зачисляемые в бюджеты городских округов ("Площадка для выгула собак")</t>
  </si>
  <si>
    <t>Инициативные платежи, зачисляемые в бюджеты городских округов (спортивная площадка "Здоровье в порядке - спасибо площадке")</t>
  </si>
  <si>
    <t>Инициативные платежи, зачисляемые в бюджеты городских округов (игровая площадка "Волшебный мир детства")</t>
  </si>
  <si>
    <t>Инициативные платежи, зачисляемые в бюджеты городских округов (Спортивно-игровая площадка "Спорт каждый день")</t>
  </si>
  <si>
    <t>Инициативные платежи, зачисляемые в бюджеты городских округов ("В гостях у сказки" (устройство детской площадки по сказкам дяди Андрея))</t>
  </si>
  <si>
    <t>1 17 15000 00 0000 150</t>
  </si>
  <si>
    <t>1 17 15020 04 0000 150</t>
  </si>
  <si>
    <t>2 00 00 000 00 0000 000</t>
  </si>
  <si>
    <t>2 02 00 000 00 0000 000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</si>
  <si>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</si>
  <si>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</si>
  <si>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2 02 45424 00 0000 150</t>
  </si>
  <si>
    <t>2 02 45424 04 0000 150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</si>
  <si>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</si>
  <si>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</si>
  <si>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</si>
  <si>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</si>
  <si>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</si>
  <si>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2 19 25304 04 0000 150</t>
  </si>
  <si>
    <t>1 06 06032 04 4000 110</t>
  </si>
  <si>
    <t>1 08 03010 01 1050 110</t>
  </si>
  <si>
    <t>1 08 03010 01 1060 110</t>
  </si>
  <si>
    <t>2 02 10000 00 0000 150</t>
  </si>
  <si>
    <t>2 02 15002 00 0000 150</t>
  </si>
  <si>
    <t>2 02 15002 04 0000 150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</si>
  <si>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</si>
  <si>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1 16 01193 01 0030 140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</si>
  <si>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</si>
  <si>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</si>
  <si>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</si>
  <si>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</si>
  <si>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</si>
  <si>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</si>
  <si>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1 16 01073 01 0028 140</t>
  </si>
  <si>
    <t>1 16 01103 01 0501 140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</si>
  <si>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</si>
  <si>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</si>
  <si>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</si>
  <si>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Прочие дотации</t>
  </si>
  <si>
    <t>Прочие дотации бюджетам городских округов</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</si>
  <si>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</si>
  <si>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</si>
  <si>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2 02 19999 00 0000 150</t>
  </si>
  <si>
    <t>2 02 19999 04 0000 150</t>
  </si>
  <si>
    <t>2 02 25228 00 0000 150</t>
  </si>
  <si>
    <t>2 02 25228 04 0000 150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</si>
  <si>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</si>
  <si>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</si>
  <si>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2 02 49001 00 0000 150</t>
  </si>
  <si>
    <t>2 02 49001 04 0000 150</t>
  </si>
  <si>
    <t>Доходы бюджетов городских округов от возврата иными организациями остатков субсидий прошлых лет</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</si>
  <si>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</si>
  <si>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1 16 01100 01 0000 140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</si>
  <si>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</si>
  <si>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1 16 01143 01 0101 140</t>
  </si>
  <si>
    <t>2 18 04020 04 1100 150</t>
  </si>
  <si>
    <t>2 18 04020 04 1200 150</t>
  </si>
  <si>
    <t>1 17 15020 04 0084 150</t>
  </si>
  <si>
    <t>1 17 15020 04 0085 150</t>
  </si>
  <si>
    <t>1 17 15020 04 0081 150</t>
  </si>
  <si>
    <t>1 17 15020 04 0082 150</t>
  </si>
  <si>
    <t>1 17 15020 04 0083 150</t>
  </si>
  <si>
    <t>1 17 15020 04 0087 150</t>
  </si>
  <si>
    <t>1 17 15020 04 8052 150</t>
  </si>
  <si>
    <t>1 17 15020 04 8053 150</t>
  </si>
  <si>
    <t>1 17 15020 04 8051 150</t>
  </si>
  <si>
    <t>1 17 15020 04 8054 150</t>
  </si>
  <si>
    <t>1 17 15020 04 8055 150</t>
  </si>
  <si>
    <t>1 17 15020 04 0086 150</t>
  </si>
  <si>
    <t>1 03 02231 01 0000 110</t>
  </si>
  <si>
    <t>1 03 02241 01 0000 110</t>
  </si>
  <si>
    <t>1 03 02251 01 0000 110</t>
  </si>
  <si>
    <t>1 03 02261 01 0000 110</t>
  </si>
  <si>
    <t>Инициативные платежи, зачисляемые в бюджеты городских округов (спортивный городок для пляжного волейбола 2)</t>
  </si>
  <si>
    <t>Инициативные платежи, зачисляемые в бюджеты городских округов (детская площадка "Непоседы")</t>
  </si>
  <si>
    <t>ПРОЧИЕ БЕЗВОЗМЕЗДНЫЕ ПОСТУПЛЕНИЯ</t>
  </si>
  <si>
    <t xml:space="preserve">Исполнение бюджета муниципального образования "Город Березники" Пермского края
по кодам видов доходов за 9 месяцев 2022 г. </t>
  </si>
  <si>
    <t>Исполнение за 9 месяцев 2022 г.</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</si>
  <si>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</si>
  <si>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</si>
  <si>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Плата за размещение отходов производства (пени по соответствующему платежу)</t>
  </si>
  <si>
    <t>1 12 01041 01 2100 120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</si>
  <si>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</si>
  <si>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1 16 01063 01 0023 140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</si>
  <si>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</si>
  <si>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1 16 01193 01 0012 140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</si>
  <si>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</si>
  <si>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2 19 25520 04 0000 150</t>
  </si>
  <si>
    <t>1 12 01010 01 2100 120</t>
  </si>
  <si>
    <t>Плата за выбросы загрязняющих веществ в атмосферный воздух стационарными объектами (пени по соответствующему платежу)</t>
  </si>
  <si>
    <t>2 18 04030 04 0000 150</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</si>
  <si>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средства местного бюджета)</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</si>
  <si>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безвозмездные поступления от других бюджетов бюджетной системы Российской Федерации)</t>
  </si>
  <si>
    <t>2 18 04030 04 1100 150</t>
  </si>
  <si>
    <t>2 18 04030 04 1200 150</t>
  </si>
  <si>
    <t>1 08 02000 01 0000 110</t>
  </si>
  <si>
    <t>1 08 02020 01 1050 110</t>
  </si>
  <si>
    <t>Транспортный налог с организаций (прочие поступления)</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</si>
  <si>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</si>
  <si>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</si>
  <si>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</si>
  <si>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</si>
  <si>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r>
      <t xml:space="preserve">от </t>
    </r>
    <r>
      <rPr>
        <u/>
        <sz val="12"/>
        <rFont val="Times New Roman"/>
        <family val="1"/>
        <charset val="204"/>
      </rPr>
      <t>10.11.2022 № 01-02-1984</t>
    </r>
  </si>
</sst>
</file>

<file path=xl/styles.xml><?xml version="1.0" encoding="utf-8"?>
<styleSheet xmlns="http://schemas.openxmlformats.org/spreadsheetml/2006/main">
  <numFmts count="2">
    <numFmt numFmtId="164" formatCode="#,##0.0"/>
    <numFmt numFmtId="165" formatCode="?"/>
  </numFmts>
  <fonts count="33">
    <font>
      <sz val="10"/>
      <name val="Arial"/>
      <charset val="204"/>
    </font>
    <font>
      <sz val="10"/>
      <name val="Arial Cyr"/>
      <charset val="204"/>
    </font>
    <font>
      <sz val="13"/>
      <name val="Times New Roman"/>
      <family val="1"/>
      <charset val="204"/>
    </font>
    <font>
      <sz val="10"/>
      <name val="Arial"/>
      <family val="2"/>
      <charset val="204"/>
    </font>
    <font>
      <sz val="13"/>
      <name val="Arial"/>
      <family val="2"/>
      <charset val="204"/>
    </font>
    <font>
      <sz val="10"/>
      <name val="Times New Roman"/>
      <family val="1"/>
      <charset val="204"/>
    </font>
    <font>
      <b/>
      <sz val="14"/>
      <name val="Times New Roman"/>
      <family val="1"/>
      <charset val="204"/>
    </font>
    <font>
      <b/>
      <sz val="12"/>
      <name val="Times New Roman"/>
      <family val="1"/>
    </font>
    <font>
      <sz val="11"/>
      <name val="Times New Roman"/>
      <family val="1"/>
      <charset val="204"/>
    </font>
    <font>
      <sz val="10"/>
      <name val="Arial"/>
      <family val="2"/>
      <charset val="204"/>
    </font>
    <font>
      <sz val="8"/>
      <name val="Times New Roman"/>
      <family val="1"/>
      <charset val="204"/>
    </font>
    <font>
      <sz val="7"/>
      <name val="Arial Cyr"/>
      <charset val="204"/>
    </font>
    <font>
      <b/>
      <sz val="9"/>
      <name val="Times New Roman"/>
      <family val="1"/>
    </font>
    <font>
      <b/>
      <sz val="10"/>
      <name val="Times New Roman"/>
      <family val="1"/>
    </font>
    <font>
      <sz val="9"/>
      <name val="Arial Cyr"/>
      <charset val="204"/>
    </font>
    <font>
      <i/>
      <sz val="9"/>
      <name val="Times New Roman"/>
      <family val="1"/>
      <charset val="204"/>
    </font>
    <font>
      <i/>
      <sz val="10"/>
      <name val="Times New Roman"/>
      <family val="1"/>
      <charset val="204"/>
    </font>
    <font>
      <sz val="9"/>
      <name val="Times New Roman"/>
      <family val="1"/>
    </font>
    <font>
      <sz val="10"/>
      <name val="Times New Roman"/>
      <family val="1"/>
    </font>
    <font>
      <i/>
      <sz val="10"/>
      <name val="Times New Roman"/>
      <family val="1"/>
    </font>
    <font>
      <i/>
      <sz val="10"/>
      <name val="Arial Cyr"/>
      <charset val="204"/>
    </font>
    <font>
      <sz val="9"/>
      <name val="Times New Roman"/>
      <family val="1"/>
      <charset val="204"/>
    </font>
    <font>
      <b/>
      <sz val="10"/>
      <name val="Arial Cyr"/>
      <charset val="204"/>
    </font>
    <font>
      <i/>
      <sz val="9"/>
      <name val="Times New Roman"/>
      <family val="1"/>
    </font>
    <font>
      <b/>
      <sz val="9"/>
      <name val="Times New Roman"/>
      <family val="1"/>
      <charset val="204"/>
    </font>
    <font>
      <b/>
      <sz val="10"/>
      <name val="Times New Roman"/>
      <family val="1"/>
      <charset val="204"/>
    </font>
    <font>
      <sz val="11"/>
      <color indexed="8"/>
      <name val="Calibri"/>
      <family val="2"/>
    </font>
    <font>
      <sz val="11"/>
      <color indexed="8"/>
      <name val="Calibri"/>
      <family val="2"/>
      <charset val="204"/>
    </font>
    <font>
      <sz val="10"/>
      <name val="Arial"/>
      <family val="2"/>
      <charset val="204"/>
    </font>
    <font>
      <sz val="12"/>
      <name val="Times New Roman"/>
      <family val="1"/>
      <charset val="204"/>
    </font>
    <font>
      <sz val="12"/>
      <name val="Arial"/>
      <family val="2"/>
      <charset val="204"/>
    </font>
    <font>
      <b/>
      <i/>
      <sz val="10"/>
      <name val="Times New Roman"/>
      <family val="1"/>
      <charset val="204"/>
    </font>
    <font>
      <u/>
      <sz val="12"/>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xf numFmtId="0" fontId="1" fillId="0" borderId="0"/>
    <xf numFmtId="0" fontId="1" fillId="0" borderId="0"/>
    <xf numFmtId="0" fontId="26" fillId="0" borderId="0"/>
    <xf numFmtId="0" fontId="9" fillId="0" borderId="0"/>
    <xf numFmtId="0" fontId="9" fillId="0" borderId="0"/>
    <xf numFmtId="0" fontId="9" fillId="0" borderId="0"/>
    <xf numFmtId="0" fontId="9" fillId="0" borderId="0"/>
    <xf numFmtId="0" fontId="27"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cellStyleXfs>
  <cellXfs count="92">
    <xf numFmtId="0" fontId="0" fillId="0" borderId="0" xfId="0"/>
    <xf numFmtId="0" fontId="1" fillId="0" borderId="0" xfId="1"/>
    <xf numFmtId="0" fontId="2" fillId="0" borderId="0" xfId="1" applyFont="1" applyFill="1" applyAlignment="1"/>
    <xf numFmtId="0" fontId="4" fillId="0" borderId="0" xfId="0" applyFont="1" applyAlignment="1"/>
    <xf numFmtId="0" fontId="5" fillId="0" borderId="0" xfId="1" applyFont="1"/>
    <xf numFmtId="0" fontId="7" fillId="0" borderId="0" xfId="1" applyFont="1"/>
    <xf numFmtId="0" fontId="8" fillId="0" borderId="0" xfId="1" applyFont="1" applyBorder="1"/>
    <xf numFmtId="0" fontId="8" fillId="0" borderId="0" xfId="1" applyFont="1" applyFill="1" applyBorder="1"/>
    <xf numFmtId="0" fontId="1" fillId="0" borderId="2" xfId="1" applyBorder="1"/>
    <xf numFmtId="3" fontId="10" fillId="0" borderId="2" xfId="3" applyNumberFormat="1" applyFont="1" applyFill="1" applyBorder="1" applyAlignment="1">
      <alignment horizontal="center" vertical="center" wrapText="1"/>
    </xf>
    <xf numFmtId="3" fontId="10" fillId="2" borderId="2" xfId="3" applyNumberFormat="1" applyFont="1" applyFill="1" applyBorder="1" applyAlignment="1">
      <alignment horizontal="center" vertical="center" wrapText="1"/>
    </xf>
    <xf numFmtId="0" fontId="1" fillId="0" borderId="2" xfId="1" applyFill="1" applyBorder="1"/>
    <xf numFmtId="0" fontId="1" fillId="0" borderId="0" xfId="1" applyFill="1"/>
    <xf numFmtId="0" fontId="11" fillId="0" borderId="0" xfId="1" applyFont="1" applyFill="1"/>
    <xf numFmtId="3" fontId="12" fillId="0" borderId="2" xfId="1" applyNumberFormat="1" applyFont="1" applyBorder="1" applyAlignment="1">
      <alignment horizontal="left" vertical="top"/>
    </xf>
    <xf numFmtId="0" fontId="13" fillId="0" borderId="2" xfId="0" applyFont="1" applyBorder="1" applyAlignment="1">
      <alignment vertical="top" wrapText="1"/>
    </xf>
    <xf numFmtId="164" fontId="13" fillId="0" borderId="2" xfId="1" applyNumberFormat="1" applyFont="1" applyFill="1" applyBorder="1" applyAlignment="1">
      <alignment vertical="top"/>
    </xf>
    <xf numFmtId="0" fontId="11" fillId="0" borderId="0" xfId="1" applyFont="1"/>
    <xf numFmtId="0" fontId="12" fillId="0" borderId="2" xfId="1" applyFont="1" applyBorder="1" applyAlignment="1">
      <alignment horizontal="left" vertical="top"/>
    </xf>
    <xf numFmtId="0" fontId="13" fillId="0" borderId="2" xfId="0" applyFont="1" applyBorder="1" applyAlignment="1">
      <alignment horizontal="left" vertical="top" wrapText="1"/>
    </xf>
    <xf numFmtId="0" fontId="14" fillId="0" borderId="0" xfId="1" applyFont="1"/>
    <xf numFmtId="3" fontId="15" fillId="0" borderId="2" xfId="1" applyNumberFormat="1" applyFont="1" applyBorder="1" applyAlignment="1">
      <alignment horizontal="left" vertical="top"/>
    </xf>
    <xf numFmtId="0" fontId="16" fillId="0" borderId="2" xfId="0" applyFont="1" applyBorder="1" applyAlignment="1">
      <alignment vertical="top" wrapText="1"/>
    </xf>
    <xf numFmtId="164" fontId="16" fillId="0" borderId="2" xfId="1" applyNumberFormat="1" applyFont="1" applyFill="1" applyBorder="1" applyAlignment="1">
      <alignment vertical="top"/>
    </xf>
    <xf numFmtId="3" fontId="17" fillId="0" borderId="2" xfId="1" applyNumberFormat="1" applyFont="1" applyBorder="1" applyAlignment="1">
      <alignment horizontal="left" vertical="top"/>
    </xf>
    <xf numFmtId="0" fontId="18" fillId="0" borderId="2" xfId="0" applyFont="1" applyBorder="1" applyAlignment="1">
      <alignment vertical="top" wrapText="1"/>
    </xf>
    <xf numFmtId="164" fontId="18" fillId="0" borderId="2" xfId="1" applyNumberFormat="1" applyFont="1" applyFill="1" applyBorder="1" applyAlignment="1">
      <alignment vertical="top"/>
    </xf>
    <xf numFmtId="164" fontId="19" fillId="0" borderId="2" xfId="1" applyNumberFormat="1" applyFont="1" applyFill="1" applyBorder="1" applyAlignment="1">
      <alignment vertical="top"/>
    </xf>
    <xf numFmtId="0" fontId="20" fillId="0" borderId="0" xfId="1" applyFont="1"/>
    <xf numFmtId="3" fontId="21" fillId="0" borderId="2" xfId="1" applyNumberFormat="1" applyFont="1" applyBorder="1" applyAlignment="1">
      <alignment horizontal="left" vertical="top"/>
    </xf>
    <xf numFmtId="0" fontId="5" fillId="0" borderId="2" xfId="0" applyFont="1" applyBorder="1" applyAlignment="1">
      <alignment vertical="top" wrapText="1"/>
    </xf>
    <xf numFmtId="164" fontId="5" fillId="0" borderId="2" xfId="1" applyNumberFormat="1" applyFont="1" applyFill="1" applyBorder="1" applyAlignment="1">
      <alignment vertical="top"/>
    </xf>
    <xf numFmtId="0" fontId="1" fillId="0" borderId="0" xfId="1" applyFont="1"/>
    <xf numFmtId="3" fontId="12" fillId="0" borderId="2" xfId="1" applyNumberFormat="1" applyFont="1" applyFill="1" applyBorder="1" applyAlignment="1">
      <alignment horizontal="left" vertical="top"/>
    </xf>
    <xf numFmtId="0" fontId="13" fillId="0" borderId="2" xfId="0" applyFont="1" applyFill="1" applyBorder="1" applyAlignment="1">
      <alignment horizontal="left" vertical="top" wrapText="1"/>
    </xf>
    <xf numFmtId="0" fontId="22" fillId="0" borderId="0" xfId="1" applyFont="1"/>
    <xf numFmtId="0" fontId="13" fillId="0" borderId="2" xfId="0" applyFont="1" applyFill="1" applyBorder="1" applyAlignment="1">
      <alignment vertical="top" wrapText="1"/>
    </xf>
    <xf numFmtId="3" fontId="17" fillId="0" borderId="2" xfId="1" applyNumberFormat="1" applyFont="1" applyFill="1" applyBorder="1" applyAlignment="1">
      <alignment horizontal="left" vertical="top"/>
    </xf>
    <xf numFmtId="0" fontId="18" fillId="0" borderId="2" xfId="0" applyFont="1" applyFill="1" applyBorder="1" applyAlignment="1">
      <alignment vertical="top" wrapText="1"/>
    </xf>
    <xf numFmtId="3" fontId="23" fillId="0" borderId="2" xfId="1" applyNumberFormat="1" applyFont="1" applyBorder="1" applyAlignment="1">
      <alignment horizontal="left" vertical="top"/>
    </xf>
    <xf numFmtId="0" fontId="19" fillId="0" borderId="2" xfId="0" applyFont="1" applyBorder="1" applyAlignment="1">
      <alignment vertical="top" wrapText="1"/>
    </xf>
    <xf numFmtId="0" fontId="19" fillId="0" borderId="2" xfId="0" applyFont="1" applyFill="1" applyBorder="1" applyAlignment="1">
      <alignment vertical="top" wrapText="1"/>
    </xf>
    <xf numFmtId="3" fontId="24" fillId="0" borderId="2" xfId="1" applyNumberFormat="1" applyFont="1" applyBorder="1" applyAlignment="1">
      <alignment horizontal="left" vertical="top"/>
    </xf>
    <xf numFmtId="0" fontId="25" fillId="0" borderId="2" xfId="0" applyFont="1" applyBorder="1" applyAlignment="1">
      <alignment vertical="top" wrapText="1"/>
    </xf>
    <xf numFmtId="164" fontId="25" fillId="0" borderId="2" xfId="1" applyNumberFormat="1" applyFont="1" applyFill="1" applyBorder="1" applyAlignment="1">
      <alignment vertical="top"/>
    </xf>
    <xf numFmtId="0" fontId="18" fillId="0" borderId="2" xfId="0" applyFont="1" applyFill="1" applyBorder="1" applyAlignment="1">
      <alignment horizontal="left" vertical="top" wrapText="1"/>
    </xf>
    <xf numFmtId="3" fontId="12" fillId="0" borderId="2" xfId="1" applyNumberFormat="1" applyFont="1" applyBorder="1" applyAlignment="1">
      <alignment vertical="top"/>
    </xf>
    <xf numFmtId="3" fontId="23" fillId="0" borderId="2" xfId="1" applyNumberFormat="1" applyFont="1" applyBorder="1" applyAlignment="1">
      <alignment vertical="top"/>
    </xf>
    <xf numFmtId="3" fontId="17" fillId="0" borderId="2" xfId="1" applyNumberFormat="1" applyFont="1" applyBorder="1" applyAlignment="1">
      <alignment vertical="top"/>
    </xf>
    <xf numFmtId="0" fontId="17" fillId="0" borderId="2" xfId="1" applyFont="1" applyBorder="1" applyAlignment="1">
      <alignment horizontal="left" vertical="top"/>
    </xf>
    <xf numFmtId="0" fontId="15" fillId="0" borderId="2" xfId="1" applyFont="1" applyBorder="1" applyAlignment="1">
      <alignment horizontal="left" vertical="top"/>
    </xf>
    <xf numFmtId="0" fontId="17" fillId="0" borderId="2" xfId="1" applyFont="1" applyFill="1" applyBorder="1" applyAlignment="1">
      <alignment horizontal="left" vertical="top"/>
    </xf>
    <xf numFmtId="0" fontId="5" fillId="0" borderId="2" xfId="0" applyFont="1" applyFill="1" applyBorder="1" applyAlignment="1">
      <alignment vertical="top" wrapText="1"/>
    </xf>
    <xf numFmtId="0" fontId="24" fillId="0" borderId="2" xfId="1" applyFont="1" applyFill="1" applyBorder="1" applyAlignment="1">
      <alignment horizontal="left" vertical="top"/>
    </xf>
    <xf numFmtId="0" fontId="25" fillId="0" borderId="2" xfId="0" applyFont="1" applyFill="1" applyBorder="1" applyAlignment="1">
      <alignment vertical="top" wrapText="1"/>
    </xf>
    <xf numFmtId="0" fontId="18" fillId="0" borderId="2" xfId="0" applyFont="1" applyBorder="1" applyAlignment="1">
      <alignment horizontal="left" vertical="top" wrapText="1"/>
    </xf>
    <xf numFmtId="0" fontId="23" fillId="0" borderId="2" xfId="1" applyFont="1" applyBorder="1" applyAlignment="1">
      <alignment horizontal="left" vertical="top"/>
    </xf>
    <xf numFmtId="0" fontId="19" fillId="0" borderId="2" xfId="0" applyFont="1" applyBorder="1" applyAlignment="1">
      <alignment horizontal="left" vertical="top" wrapText="1"/>
    </xf>
    <xf numFmtId="0" fontId="24" fillId="0" borderId="2" xfId="1" applyFont="1" applyBorder="1" applyAlignment="1">
      <alignment horizontal="left" vertical="top"/>
    </xf>
    <xf numFmtId="0" fontId="25" fillId="0" borderId="2" xfId="0" applyFont="1" applyBorder="1" applyAlignment="1">
      <alignment horizontal="left" vertical="top" wrapText="1"/>
    </xf>
    <xf numFmtId="0" fontId="16" fillId="0" borderId="2" xfId="0" applyFont="1" applyBorder="1" applyAlignment="1">
      <alignment horizontal="left" vertical="top" wrapText="1"/>
    </xf>
    <xf numFmtId="0" fontId="21" fillId="0" borderId="2" xfId="1" applyFont="1" applyBorder="1" applyAlignment="1">
      <alignment horizontal="left" vertical="top"/>
    </xf>
    <xf numFmtId="0" fontId="5" fillId="0" borderId="2" xfId="0" applyFont="1" applyBorder="1" applyAlignment="1">
      <alignment horizontal="left" vertical="top" wrapText="1"/>
    </xf>
    <xf numFmtId="0" fontId="13" fillId="0" borderId="2" xfId="0" applyFont="1" applyBorder="1" applyAlignment="1">
      <alignment wrapText="1"/>
    </xf>
    <xf numFmtId="164" fontId="13" fillId="0" borderId="2" xfId="1" applyNumberFormat="1" applyFont="1" applyFill="1" applyBorder="1" applyAlignment="1"/>
    <xf numFmtId="0" fontId="1" fillId="2" borderId="0" xfId="1" applyFill="1"/>
    <xf numFmtId="164" fontId="13" fillId="3" borderId="2" xfId="1" applyNumberFormat="1" applyFont="1" applyFill="1" applyBorder="1" applyAlignment="1">
      <alignment vertical="top"/>
    </xf>
    <xf numFmtId="0" fontId="22" fillId="0" borderId="0" xfId="1" applyFont="1" applyFill="1"/>
    <xf numFmtId="0" fontId="5" fillId="0" borderId="2" xfId="0" applyFont="1" applyFill="1" applyBorder="1" applyAlignment="1">
      <alignment horizontal="left" vertical="top" wrapText="1"/>
    </xf>
    <xf numFmtId="164" fontId="31" fillId="0" borderId="2" xfId="1" applyNumberFormat="1" applyFont="1" applyFill="1" applyBorder="1" applyAlignment="1">
      <alignment vertical="top"/>
    </xf>
    <xf numFmtId="0" fontId="29" fillId="0" borderId="0" xfId="1" applyFont="1" applyFill="1" applyAlignment="1">
      <alignment horizontal="left" wrapText="1"/>
    </xf>
    <xf numFmtId="0" fontId="30" fillId="0" borderId="0" xfId="0" applyFont="1" applyAlignment="1">
      <alignment horizontal="left" wrapText="1"/>
    </xf>
    <xf numFmtId="164" fontId="20" fillId="0" borderId="0" xfId="1" applyNumberFormat="1" applyFont="1"/>
    <xf numFmtId="165" fontId="5" fillId="0" borderId="2" xfId="0" applyNumberFormat="1" applyFont="1" applyBorder="1" applyAlignment="1" applyProtection="1">
      <alignment horizontal="left" vertical="center" wrapText="1"/>
    </xf>
    <xf numFmtId="49" fontId="17" fillId="0" borderId="2" xfId="0" applyNumberFormat="1" applyFont="1" applyBorder="1" applyAlignment="1" applyProtection="1">
      <alignment horizontal="left" vertical="center" wrapText="1"/>
    </xf>
    <xf numFmtId="3" fontId="10" fillId="0" borderId="2" xfId="1" applyNumberFormat="1" applyFont="1" applyFill="1" applyBorder="1" applyAlignment="1">
      <alignment horizontal="center" vertical="center" wrapText="1"/>
    </xf>
    <xf numFmtId="3" fontId="10" fillId="2" borderId="2" xfId="1" applyNumberFormat="1" applyFont="1" applyFill="1" applyBorder="1" applyAlignment="1">
      <alignment horizontal="center" vertical="center" wrapText="1"/>
    </xf>
    <xf numFmtId="49" fontId="17" fillId="0" borderId="2" xfId="0" applyNumberFormat="1" applyFont="1" applyBorder="1" applyAlignment="1" applyProtection="1">
      <alignment horizontal="left" vertical="top" wrapText="1"/>
    </xf>
    <xf numFmtId="165" fontId="5" fillId="0" borderId="2" xfId="0" applyNumberFormat="1" applyFont="1" applyBorder="1" applyAlignment="1" applyProtection="1">
      <alignment horizontal="left" vertical="top" wrapText="1"/>
    </xf>
    <xf numFmtId="164" fontId="5" fillId="3" borderId="2" xfId="1" applyNumberFormat="1" applyFont="1" applyFill="1" applyBorder="1" applyAlignment="1">
      <alignment vertical="top"/>
    </xf>
    <xf numFmtId="164" fontId="25" fillId="3" borderId="2" xfId="1" applyNumberFormat="1" applyFont="1" applyFill="1" applyBorder="1" applyAlignment="1">
      <alignment vertical="top"/>
    </xf>
    <xf numFmtId="164" fontId="1" fillId="0" borderId="0" xfId="1" applyNumberFormat="1"/>
    <xf numFmtId="0" fontId="29" fillId="0" borderId="0" xfId="1" applyFont="1" applyFill="1" applyAlignment="1">
      <alignment horizontal="left"/>
    </xf>
    <xf numFmtId="0" fontId="30" fillId="0" borderId="0" xfId="0" applyFont="1" applyAlignment="1"/>
    <xf numFmtId="0" fontId="29" fillId="0" borderId="0" xfId="1" applyFont="1" applyFill="1" applyAlignment="1"/>
    <xf numFmtId="0" fontId="29" fillId="0" borderId="0" xfId="1" applyFont="1" applyFill="1" applyAlignment="1">
      <alignment horizontal="left" wrapText="1"/>
    </xf>
    <xf numFmtId="0" fontId="30" fillId="0" borderId="0" xfId="0" applyFont="1" applyAlignment="1">
      <alignment horizontal="left" wrapText="1"/>
    </xf>
    <xf numFmtId="0" fontId="5" fillId="0" borderId="1" xfId="1" applyFont="1" applyFill="1" applyBorder="1" applyAlignment="1">
      <alignment horizontal="right"/>
    </xf>
    <xf numFmtId="0" fontId="9" fillId="0" borderId="1" xfId="0" applyFont="1" applyBorder="1" applyAlignment="1">
      <alignment horizontal="right"/>
    </xf>
    <xf numFmtId="3" fontId="10" fillId="0" borderId="2" xfId="1"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0" fontId="6" fillId="0" borderId="0" xfId="2" applyFont="1" applyAlignment="1">
      <alignment horizontal="center" vertical="top" wrapText="1"/>
    </xf>
  </cellXfs>
  <cellStyles count="18">
    <cellStyle name="Normal" xfId="4"/>
    <cellStyle name="Обычный" xfId="0" builtinId="0"/>
    <cellStyle name="Обычный 10" xfId="5"/>
    <cellStyle name="Обычный 11" xfId="6"/>
    <cellStyle name="Обычный 12" xfId="7"/>
    <cellStyle name="Обычный 13" xfId="8"/>
    <cellStyle name="Обычный 14" xfId="17"/>
    <cellStyle name="Обычный 2" xfId="9"/>
    <cellStyle name="Обычный 3" xfId="10"/>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2"/>
    <cellStyle name="Обычный_Поквартал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440"/>
  <sheetViews>
    <sheetView tabSelected="1" zoomScale="85" zoomScaleNormal="85" zoomScaleSheetLayoutView="100" workbookViewId="0">
      <selection activeCell="C5" sqref="C5"/>
    </sheetView>
  </sheetViews>
  <sheetFormatPr defaultColWidth="9.140625" defaultRowHeight="12.75"/>
  <cols>
    <col min="1" max="1" width="18" style="1" customWidth="1"/>
    <col min="2" max="2" width="74.28515625" style="1" customWidth="1"/>
    <col min="3" max="3" width="11.28515625" style="12" customWidth="1"/>
    <col min="4" max="4" width="11.140625" style="12" customWidth="1"/>
    <col min="5" max="5" width="11" style="65" hidden="1" customWidth="1"/>
    <col min="6" max="6" width="11.140625" style="12" customWidth="1"/>
    <col min="7" max="7" width="11.7109375" style="65" hidden="1" customWidth="1"/>
    <col min="8" max="8" width="11.7109375" style="12" customWidth="1"/>
    <col min="9" max="9" width="10.5703125" style="1" hidden="1" customWidth="1"/>
    <col min="10" max="10" width="9.140625" style="1"/>
    <col min="11" max="11" width="10.7109375" style="1" bestFit="1" customWidth="1"/>
    <col min="12" max="16384" width="9.140625" style="1"/>
  </cols>
  <sheetData>
    <row r="1" spans="1:9" ht="15.75">
      <c r="C1" s="82" t="s">
        <v>0</v>
      </c>
      <c r="D1" s="83"/>
      <c r="E1" s="83"/>
      <c r="F1" s="83"/>
      <c r="G1" s="83"/>
      <c r="H1" s="83"/>
      <c r="I1" s="83"/>
    </row>
    <row r="2" spans="1:9" ht="15.75">
      <c r="C2" s="82" t="s">
        <v>1</v>
      </c>
      <c r="D2" s="83"/>
      <c r="E2" s="83"/>
      <c r="F2" s="83"/>
      <c r="G2" s="83"/>
      <c r="H2" s="83"/>
      <c r="I2" s="83"/>
    </row>
    <row r="3" spans="1:9" ht="15.75">
      <c r="C3" s="82" t="s">
        <v>2</v>
      </c>
      <c r="D3" s="83"/>
      <c r="E3" s="83"/>
      <c r="F3" s="83"/>
      <c r="G3" s="83"/>
      <c r="H3" s="83"/>
      <c r="I3" s="83"/>
    </row>
    <row r="4" spans="1:9" ht="27.6" customHeight="1">
      <c r="C4" s="84" t="s">
        <v>861</v>
      </c>
      <c r="D4" s="83"/>
      <c r="E4" s="83"/>
      <c r="F4" s="83"/>
      <c r="G4" s="83"/>
      <c r="H4" s="83"/>
      <c r="I4" s="83"/>
    </row>
    <row r="5" spans="1:9" ht="7.15" customHeight="1">
      <c r="C5" s="2"/>
      <c r="D5" s="3"/>
      <c r="E5" s="3"/>
      <c r="F5" s="3"/>
      <c r="G5" s="3"/>
      <c r="H5" s="3"/>
      <c r="I5" s="3"/>
    </row>
    <row r="6" spans="1:9" ht="15.75" customHeight="1">
      <c r="A6" s="4"/>
      <c r="B6" s="4"/>
      <c r="C6" s="85" t="s">
        <v>3</v>
      </c>
      <c r="D6" s="86"/>
      <c r="E6" s="86"/>
      <c r="F6" s="86"/>
      <c r="G6" s="86"/>
      <c r="H6" s="86"/>
      <c r="I6" s="86"/>
    </row>
    <row r="7" spans="1:9" ht="6.6" customHeight="1">
      <c r="A7" s="4"/>
      <c r="B7" s="4"/>
      <c r="C7" s="70"/>
      <c r="D7" s="71"/>
      <c r="E7" s="71"/>
      <c r="F7" s="71"/>
      <c r="G7" s="71"/>
      <c r="H7" s="71"/>
      <c r="I7" s="71"/>
    </row>
    <row r="8" spans="1:9" s="5" customFormat="1" ht="37.15" customHeight="1">
      <c r="A8" s="91" t="s">
        <v>835</v>
      </c>
      <c r="B8" s="91"/>
      <c r="C8" s="91"/>
      <c r="D8" s="91"/>
      <c r="E8" s="91"/>
      <c r="F8" s="91"/>
      <c r="G8" s="91"/>
      <c r="H8" s="91"/>
      <c r="I8" s="91"/>
    </row>
    <row r="9" spans="1:9" ht="12.75" customHeight="1">
      <c r="A9" s="6"/>
      <c r="B9" s="6"/>
      <c r="C9" s="7"/>
      <c r="D9" s="87" t="s">
        <v>407</v>
      </c>
      <c r="E9" s="88"/>
      <c r="F9" s="88"/>
      <c r="G9" s="88"/>
      <c r="H9" s="88"/>
      <c r="I9" s="88"/>
    </row>
    <row r="10" spans="1:9" ht="12.75" customHeight="1">
      <c r="A10" s="89" t="s">
        <v>4</v>
      </c>
      <c r="B10" s="89" t="s">
        <v>694</v>
      </c>
      <c r="C10" s="90" t="s">
        <v>836</v>
      </c>
      <c r="D10" s="90"/>
      <c r="E10" s="90"/>
      <c r="F10" s="90"/>
      <c r="G10" s="90"/>
      <c r="H10" s="90"/>
      <c r="I10" s="8"/>
    </row>
    <row r="11" spans="1:9" s="12" customFormat="1" ht="34.15" customHeight="1">
      <c r="A11" s="89"/>
      <c r="B11" s="89"/>
      <c r="C11" s="9" t="s">
        <v>5</v>
      </c>
      <c r="D11" s="9" t="s">
        <v>6</v>
      </c>
      <c r="E11" s="10"/>
      <c r="F11" s="9" t="s">
        <v>7</v>
      </c>
      <c r="G11" s="10" t="s">
        <v>8</v>
      </c>
      <c r="H11" s="9" t="s">
        <v>408</v>
      </c>
      <c r="I11" s="11"/>
    </row>
    <row r="12" spans="1:9" s="13" customFormat="1" ht="11.25">
      <c r="A12" s="75">
        <v>1</v>
      </c>
      <c r="B12" s="75">
        <v>2</v>
      </c>
      <c r="C12" s="75">
        <v>3</v>
      </c>
      <c r="D12" s="75">
        <v>4</v>
      </c>
      <c r="E12" s="76"/>
      <c r="F12" s="75">
        <v>5</v>
      </c>
      <c r="G12" s="76"/>
      <c r="H12" s="75">
        <v>6</v>
      </c>
    </row>
    <row r="13" spans="1:9" s="17" customFormat="1">
      <c r="A13" s="14" t="s">
        <v>9</v>
      </c>
      <c r="B13" s="15" t="s">
        <v>10</v>
      </c>
      <c r="C13" s="16">
        <f>C14+C45+C65+C98+C117+C131+C160+C184+C203+C316+C173+C39</f>
        <v>1744992.4</v>
      </c>
      <c r="D13" s="16">
        <f>D14+D45+D65+D98+D117+D131+D160+D184+D203+D316+D173+D39</f>
        <v>1880320.4000000001</v>
      </c>
      <c r="E13" s="66">
        <f>D13-C13</f>
        <v>135328.00000000023</v>
      </c>
      <c r="F13" s="16">
        <f>F14+F45+F65+F98+F117+F131+F160+F184+F203+F316+F173+F39</f>
        <v>1881632.2999999996</v>
      </c>
      <c r="G13" s="66">
        <f>F13-D13</f>
        <v>1311.8999999994412</v>
      </c>
      <c r="H13" s="16">
        <f>F13/D13*100</f>
        <v>100.06977002430008</v>
      </c>
      <c r="I13" s="16" t="e">
        <f>I14+I45+I65+I98+I117+I131+I160+I184+#REF!+I203+I316+I173+I39</f>
        <v>#REF!</v>
      </c>
    </row>
    <row r="14" spans="1:9" s="17" customFormat="1">
      <c r="A14" s="18" t="s">
        <v>11</v>
      </c>
      <c r="B14" s="19" t="s">
        <v>12</v>
      </c>
      <c r="C14" s="16">
        <f>C15</f>
        <v>1178085.2</v>
      </c>
      <c r="D14" s="16">
        <f>D15</f>
        <v>1215675.2</v>
      </c>
      <c r="E14" s="66">
        <f t="shared" ref="E14:E77" si="0">D14-C14</f>
        <v>37590</v>
      </c>
      <c r="F14" s="16">
        <f>F15</f>
        <v>1202022.1999999997</v>
      </c>
      <c r="G14" s="66">
        <f t="shared" ref="G14:G77" si="1">F14-D14</f>
        <v>-13653.000000000233</v>
      </c>
      <c r="H14" s="16">
        <f t="shared" ref="H14:H74" si="2">F14/D14*100</f>
        <v>98.876920414268525</v>
      </c>
      <c r="I14" s="16" t="e">
        <f>I15</f>
        <v>#REF!</v>
      </c>
    </row>
    <row r="15" spans="1:9" s="20" customFormat="1">
      <c r="A15" s="14" t="s">
        <v>13</v>
      </c>
      <c r="B15" s="15" t="s">
        <v>14</v>
      </c>
      <c r="C15" s="16">
        <f>C16+C21+C27+C32+C35</f>
        <v>1178085.2</v>
      </c>
      <c r="D15" s="16">
        <f>D16+D21+D27+D32+D35</f>
        <v>1215675.2</v>
      </c>
      <c r="E15" s="66">
        <f t="shared" si="0"/>
        <v>37590</v>
      </c>
      <c r="F15" s="16">
        <f>F16+F21+F27+F32+F35</f>
        <v>1202022.1999999997</v>
      </c>
      <c r="G15" s="66">
        <f t="shared" si="1"/>
        <v>-13653.000000000233</v>
      </c>
      <c r="H15" s="16">
        <f t="shared" si="2"/>
        <v>98.876920414268525</v>
      </c>
      <c r="I15" s="16" t="e">
        <f>I17+#REF!+I33+I28</f>
        <v>#REF!</v>
      </c>
    </row>
    <row r="16" spans="1:9" s="20" customFormat="1" ht="40.9" customHeight="1">
      <c r="A16" s="21" t="s">
        <v>15</v>
      </c>
      <c r="B16" s="22" t="s">
        <v>16</v>
      </c>
      <c r="C16" s="23">
        <f>SUM(C17:C20)</f>
        <v>1107040</v>
      </c>
      <c r="D16" s="23">
        <f>SUM(D17:D20)</f>
        <v>1150540</v>
      </c>
      <c r="E16" s="66">
        <f t="shared" si="0"/>
        <v>43500</v>
      </c>
      <c r="F16" s="23">
        <f t="shared" ref="F16" si="3">SUM(F17:F20)</f>
        <v>1150762.0999999999</v>
      </c>
      <c r="G16" s="66">
        <f t="shared" si="1"/>
        <v>222.0999999998603</v>
      </c>
      <c r="H16" s="23">
        <f t="shared" si="2"/>
        <v>100.01930397900117</v>
      </c>
      <c r="I16" s="16"/>
    </row>
    <row r="17" spans="1:9" ht="67.5" customHeight="1">
      <c r="A17" s="24" t="s">
        <v>17</v>
      </c>
      <c r="B17" s="25" t="s">
        <v>18</v>
      </c>
      <c r="C17" s="26">
        <v>1107040</v>
      </c>
      <c r="D17" s="26">
        <v>1150540</v>
      </c>
      <c r="E17" s="66">
        <f t="shared" si="0"/>
        <v>43500</v>
      </c>
      <c r="F17" s="26">
        <v>1149697.5</v>
      </c>
      <c r="G17" s="66">
        <f t="shared" si="1"/>
        <v>-842.5</v>
      </c>
      <c r="H17" s="26">
        <f t="shared" si="2"/>
        <v>99.926773515045113</v>
      </c>
      <c r="I17" s="26"/>
    </row>
    <row r="18" spans="1:9" ht="55.5" customHeight="1">
      <c r="A18" s="24" t="s">
        <v>19</v>
      </c>
      <c r="B18" s="25" t="s">
        <v>20</v>
      </c>
      <c r="C18" s="26"/>
      <c r="D18" s="26"/>
      <c r="E18" s="66">
        <f t="shared" si="0"/>
        <v>0</v>
      </c>
      <c r="F18" s="26">
        <v>942.5</v>
      </c>
      <c r="G18" s="66">
        <f t="shared" si="1"/>
        <v>942.5</v>
      </c>
      <c r="H18" s="26"/>
      <c r="I18" s="26"/>
    </row>
    <row r="19" spans="1:9" ht="69.75" customHeight="1">
      <c r="A19" s="24" t="s">
        <v>21</v>
      </c>
      <c r="B19" s="25" t="s">
        <v>22</v>
      </c>
      <c r="C19" s="26"/>
      <c r="D19" s="26"/>
      <c r="E19" s="66">
        <f t="shared" si="0"/>
        <v>0</v>
      </c>
      <c r="F19" s="26">
        <v>137.69999999999999</v>
      </c>
      <c r="G19" s="66">
        <f t="shared" si="1"/>
        <v>137.69999999999999</v>
      </c>
      <c r="H19" s="26"/>
      <c r="I19" s="26"/>
    </row>
    <row r="20" spans="1:9" ht="57" customHeight="1">
      <c r="A20" s="24" t="s">
        <v>23</v>
      </c>
      <c r="B20" s="25" t="s">
        <v>24</v>
      </c>
      <c r="C20" s="26"/>
      <c r="D20" s="26"/>
      <c r="E20" s="66">
        <f t="shared" si="0"/>
        <v>0</v>
      </c>
      <c r="F20" s="26">
        <v>-15.6</v>
      </c>
      <c r="G20" s="66">
        <f t="shared" si="1"/>
        <v>-15.6</v>
      </c>
      <c r="H20" s="26"/>
      <c r="I20" s="26"/>
    </row>
    <row r="21" spans="1:9" ht="68.45" customHeight="1">
      <c r="A21" s="21" t="s">
        <v>25</v>
      </c>
      <c r="B21" s="22" t="s">
        <v>26</v>
      </c>
      <c r="C21" s="23">
        <f>SUM(C22:C25)</f>
        <v>6069</v>
      </c>
      <c r="D21" s="23">
        <f>SUM(D22:D25)</f>
        <v>6069</v>
      </c>
      <c r="E21" s="66">
        <f t="shared" si="0"/>
        <v>0</v>
      </c>
      <c r="F21" s="23">
        <f>SUM(F22:F25)</f>
        <v>3133.9</v>
      </c>
      <c r="G21" s="66">
        <f t="shared" si="1"/>
        <v>-2935.1</v>
      </c>
      <c r="H21" s="23">
        <f t="shared" si="2"/>
        <v>51.637831603229536</v>
      </c>
      <c r="I21" s="26"/>
    </row>
    <row r="22" spans="1:9" ht="82.9" customHeight="1">
      <c r="A22" s="24" t="s">
        <v>27</v>
      </c>
      <c r="B22" s="25" t="s">
        <v>28</v>
      </c>
      <c r="C22" s="26">
        <v>6069</v>
      </c>
      <c r="D22" s="26">
        <v>6069</v>
      </c>
      <c r="E22" s="66">
        <f t="shared" si="0"/>
        <v>0</v>
      </c>
      <c r="F22" s="26">
        <v>3118.4</v>
      </c>
      <c r="G22" s="66">
        <f t="shared" si="1"/>
        <v>-2950.6</v>
      </c>
      <c r="H22" s="26">
        <f t="shared" si="2"/>
        <v>51.38243532707201</v>
      </c>
      <c r="I22" s="26"/>
    </row>
    <row r="23" spans="1:9" ht="72.75" customHeight="1">
      <c r="A23" s="24" t="s">
        <v>29</v>
      </c>
      <c r="B23" s="25" t="s">
        <v>30</v>
      </c>
      <c r="C23" s="26"/>
      <c r="D23" s="26"/>
      <c r="E23" s="66">
        <f t="shared" si="0"/>
        <v>0</v>
      </c>
      <c r="F23" s="26">
        <v>6.4</v>
      </c>
      <c r="G23" s="66">
        <f t="shared" si="1"/>
        <v>6.4</v>
      </c>
      <c r="H23" s="26"/>
      <c r="I23" s="26"/>
    </row>
    <row r="24" spans="1:9" ht="73.150000000000006" hidden="1" customHeight="1">
      <c r="A24" s="24" t="s">
        <v>31</v>
      </c>
      <c r="B24" s="25" t="s">
        <v>32</v>
      </c>
      <c r="C24" s="26"/>
      <c r="D24" s="26"/>
      <c r="E24" s="66">
        <f t="shared" si="0"/>
        <v>0</v>
      </c>
      <c r="F24" s="26"/>
      <c r="G24" s="66">
        <f t="shared" si="1"/>
        <v>0</v>
      </c>
      <c r="H24" s="26" t="e">
        <f t="shared" si="2"/>
        <v>#DIV/0!</v>
      </c>
      <c r="I24" s="26"/>
    </row>
    <row r="25" spans="1:9" ht="84" customHeight="1">
      <c r="A25" s="24" t="s">
        <v>33</v>
      </c>
      <c r="B25" s="25" t="s">
        <v>34</v>
      </c>
      <c r="C25" s="26"/>
      <c r="D25" s="26"/>
      <c r="E25" s="66">
        <f t="shared" si="0"/>
        <v>0</v>
      </c>
      <c r="F25" s="26">
        <v>9.1</v>
      </c>
      <c r="G25" s="66">
        <f t="shared" si="1"/>
        <v>9.1</v>
      </c>
      <c r="H25" s="26"/>
      <c r="I25" s="26"/>
    </row>
    <row r="26" spans="1:9" ht="75.75" hidden="1" customHeight="1">
      <c r="A26" s="24" t="s">
        <v>35</v>
      </c>
      <c r="B26" s="25" t="s">
        <v>36</v>
      </c>
      <c r="C26" s="26"/>
      <c r="D26" s="26"/>
      <c r="E26" s="66">
        <f t="shared" si="0"/>
        <v>0</v>
      </c>
      <c r="F26" s="26"/>
      <c r="G26" s="66">
        <f t="shared" si="1"/>
        <v>0</v>
      </c>
      <c r="H26" s="26" t="e">
        <f t="shared" si="2"/>
        <v>#DIV/0!</v>
      </c>
      <c r="I26" s="26"/>
    </row>
    <row r="27" spans="1:9" ht="31.9" customHeight="1">
      <c r="A27" s="21" t="s">
        <v>37</v>
      </c>
      <c r="B27" s="22" t="s">
        <v>38</v>
      </c>
      <c r="C27" s="23">
        <f>SUM(C28:C31)</f>
        <v>15600</v>
      </c>
      <c r="D27" s="23">
        <f>SUM(D28:D31)</f>
        <v>13690</v>
      </c>
      <c r="E27" s="66">
        <f t="shared" si="0"/>
        <v>-1910</v>
      </c>
      <c r="F27" s="23">
        <f>SUM(F28:F31)</f>
        <v>8540.0999999999985</v>
      </c>
      <c r="G27" s="66">
        <f t="shared" si="1"/>
        <v>-5149.9000000000015</v>
      </c>
      <c r="H27" s="23">
        <f t="shared" si="2"/>
        <v>62.382030679327968</v>
      </c>
      <c r="I27" s="26"/>
    </row>
    <row r="28" spans="1:9" ht="46.15" customHeight="1">
      <c r="A28" s="24" t="s">
        <v>39</v>
      </c>
      <c r="B28" s="25" t="s">
        <v>40</v>
      </c>
      <c r="C28" s="26">
        <v>15600</v>
      </c>
      <c r="D28" s="26">
        <v>13690</v>
      </c>
      <c r="E28" s="66">
        <f t="shared" si="0"/>
        <v>-1910</v>
      </c>
      <c r="F28" s="26">
        <v>8364.1</v>
      </c>
      <c r="G28" s="66">
        <f t="shared" si="1"/>
        <v>-5325.9</v>
      </c>
      <c r="H28" s="26">
        <f t="shared" si="2"/>
        <v>61.096420745069402</v>
      </c>
      <c r="I28" s="26"/>
    </row>
    <row r="29" spans="1:9" ht="40.5" customHeight="1">
      <c r="A29" s="24" t="s">
        <v>41</v>
      </c>
      <c r="B29" s="25" t="s">
        <v>42</v>
      </c>
      <c r="C29" s="26"/>
      <c r="D29" s="26"/>
      <c r="E29" s="66">
        <f t="shared" si="0"/>
        <v>0</v>
      </c>
      <c r="F29" s="26">
        <v>154.80000000000001</v>
      </c>
      <c r="G29" s="66">
        <f t="shared" si="1"/>
        <v>154.80000000000001</v>
      </c>
      <c r="H29" s="26"/>
      <c r="I29" s="26"/>
    </row>
    <row r="30" spans="1:9" ht="46.15" customHeight="1">
      <c r="A30" s="24" t="s">
        <v>43</v>
      </c>
      <c r="B30" s="25" t="s">
        <v>44</v>
      </c>
      <c r="C30" s="26"/>
      <c r="D30" s="26"/>
      <c r="E30" s="66">
        <f t="shared" si="0"/>
        <v>0</v>
      </c>
      <c r="F30" s="26">
        <v>21.3</v>
      </c>
      <c r="G30" s="66">
        <f t="shared" si="1"/>
        <v>21.3</v>
      </c>
      <c r="H30" s="26"/>
      <c r="I30" s="26"/>
    </row>
    <row r="31" spans="1:9" ht="34.5" customHeight="1">
      <c r="A31" s="24" t="s">
        <v>45</v>
      </c>
      <c r="B31" s="25" t="s">
        <v>46</v>
      </c>
      <c r="C31" s="26"/>
      <c r="D31" s="26"/>
      <c r="E31" s="66">
        <f t="shared" si="0"/>
        <v>0</v>
      </c>
      <c r="F31" s="26">
        <v>-0.1</v>
      </c>
      <c r="G31" s="66">
        <f t="shared" si="1"/>
        <v>-0.1</v>
      </c>
      <c r="H31" s="26"/>
      <c r="I31" s="26"/>
    </row>
    <row r="32" spans="1:9" s="28" customFormat="1" ht="53.25" customHeight="1">
      <c r="A32" s="21" t="s">
        <v>47</v>
      </c>
      <c r="B32" s="22" t="s">
        <v>48</v>
      </c>
      <c r="C32" s="23">
        <f>C33</f>
        <v>2076.1999999999998</v>
      </c>
      <c r="D32" s="23">
        <f>D33</f>
        <v>6376.2</v>
      </c>
      <c r="E32" s="66">
        <f t="shared" si="0"/>
        <v>4300</v>
      </c>
      <c r="F32" s="23">
        <f>F33+F34</f>
        <v>6385.2</v>
      </c>
      <c r="G32" s="66">
        <f t="shared" si="1"/>
        <v>9</v>
      </c>
      <c r="H32" s="23">
        <f t="shared" si="2"/>
        <v>100.14114990119506</v>
      </c>
      <c r="I32" s="27"/>
    </row>
    <row r="33" spans="1:9" s="32" customFormat="1" ht="70.900000000000006" customHeight="1">
      <c r="A33" s="29" t="s">
        <v>49</v>
      </c>
      <c r="B33" s="30" t="s">
        <v>50</v>
      </c>
      <c r="C33" s="31">
        <v>2076.1999999999998</v>
      </c>
      <c r="D33" s="31">
        <v>6376.2</v>
      </c>
      <c r="E33" s="66">
        <f t="shared" si="0"/>
        <v>4300</v>
      </c>
      <c r="F33" s="31">
        <v>6385.2</v>
      </c>
      <c r="G33" s="66">
        <f t="shared" si="1"/>
        <v>9</v>
      </c>
      <c r="H33" s="31">
        <f t="shared" si="2"/>
        <v>100.14114990119506</v>
      </c>
      <c r="I33" s="26"/>
    </row>
    <row r="34" spans="1:9" s="32" customFormat="1" ht="55.15" hidden="1" customHeight="1">
      <c r="A34" s="29" t="s">
        <v>524</v>
      </c>
      <c r="B34" s="30" t="s">
        <v>523</v>
      </c>
      <c r="C34" s="31">
        <v>0</v>
      </c>
      <c r="D34" s="31">
        <v>0</v>
      </c>
      <c r="E34" s="66">
        <f t="shared" si="0"/>
        <v>0</v>
      </c>
      <c r="F34" s="31">
        <v>0</v>
      </c>
      <c r="G34" s="66">
        <f t="shared" si="1"/>
        <v>0</v>
      </c>
      <c r="H34" s="31"/>
      <c r="I34" s="26"/>
    </row>
    <row r="35" spans="1:9" s="32" customFormat="1" ht="58.9" customHeight="1">
      <c r="A35" s="21" t="s">
        <v>697</v>
      </c>
      <c r="B35" s="22" t="s">
        <v>695</v>
      </c>
      <c r="C35" s="23">
        <f>C36</f>
        <v>47300</v>
      </c>
      <c r="D35" s="23">
        <f>D36</f>
        <v>39000</v>
      </c>
      <c r="E35" s="66">
        <f t="shared" si="0"/>
        <v>-8300</v>
      </c>
      <c r="F35" s="23">
        <f>F36+F37+F38</f>
        <v>33200.9</v>
      </c>
      <c r="G35" s="66">
        <f t="shared" si="1"/>
        <v>-5799.0999999999985</v>
      </c>
      <c r="H35" s="23">
        <f t="shared" si="2"/>
        <v>85.13051282051282</v>
      </c>
      <c r="I35" s="26"/>
    </row>
    <row r="36" spans="1:9" s="32" customFormat="1" ht="81.75" customHeight="1">
      <c r="A36" s="29" t="s">
        <v>731</v>
      </c>
      <c r="B36" s="30" t="s">
        <v>696</v>
      </c>
      <c r="C36" s="31">
        <v>47300</v>
      </c>
      <c r="D36" s="31">
        <v>39000</v>
      </c>
      <c r="E36" s="66">
        <f t="shared" si="0"/>
        <v>-8300</v>
      </c>
      <c r="F36" s="31">
        <v>33142.300000000003</v>
      </c>
      <c r="G36" s="66">
        <f t="shared" si="1"/>
        <v>-5857.6999999999971</v>
      </c>
      <c r="H36" s="31">
        <f t="shared" si="2"/>
        <v>84.980256410256416</v>
      </c>
      <c r="I36" s="26"/>
    </row>
    <row r="37" spans="1:9" s="32" customFormat="1" ht="69" customHeight="1">
      <c r="A37" s="29" t="s">
        <v>730</v>
      </c>
      <c r="B37" s="30" t="s">
        <v>729</v>
      </c>
      <c r="C37" s="31"/>
      <c r="D37" s="31"/>
      <c r="E37" s="66">
        <f t="shared" si="0"/>
        <v>0</v>
      </c>
      <c r="F37" s="31">
        <v>58.6</v>
      </c>
      <c r="G37" s="66">
        <f t="shared" si="1"/>
        <v>58.6</v>
      </c>
      <c r="H37" s="31"/>
      <c r="I37" s="26"/>
    </row>
    <row r="38" spans="1:9" s="32" customFormat="1" ht="57" hidden="1" customHeight="1">
      <c r="A38" s="29" t="s">
        <v>411</v>
      </c>
      <c r="B38" s="30" t="s">
        <v>410</v>
      </c>
      <c r="C38" s="31"/>
      <c r="D38" s="31"/>
      <c r="E38" s="66">
        <f t="shared" si="0"/>
        <v>0</v>
      </c>
      <c r="F38" s="31"/>
      <c r="G38" s="66">
        <f t="shared" si="1"/>
        <v>0</v>
      </c>
      <c r="H38" s="31" t="e">
        <f t="shared" si="2"/>
        <v>#DIV/0!</v>
      </c>
      <c r="I38" s="26"/>
    </row>
    <row r="39" spans="1:9" s="35" customFormat="1" ht="29.45" customHeight="1">
      <c r="A39" s="33" t="s">
        <v>51</v>
      </c>
      <c r="B39" s="34" t="s">
        <v>52</v>
      </c>
      <c r="C39" s="16">
        <f t="shared" ref="C39:I39" si="4">C40</f>
        <v>16258.499999999998</v>
      </c>
      <c r="D39" s="16">
        <f t="shared" si="4"/>
        <v>17451.600000000002</v>
      </c>
      <c r="E39" s="66">
        <f t="shared" si="0"/>
        <v>1193.100000000004</v>
      </c>
      <c r="F39" s="16">
        <f t="shared" si="4"/>
        <v>19951.7</v>
      </c>
      <c r="G39" s="66">
        <f t="shared" si="1"/>
        <v>2500.0999999999985</v>
      </c>
      <c r="H39" s="16">
        <f t="shared" si="2"/>
        <v>114.32590708015309</v>
      </c>
      <c r="I39" s="16">
        <f t="shared" si="4"/>
        <v>0</v>
      </c>
    </row>
    <row r="40" spans="1:9" s="35" customFormat="1" ht="29.45" customHeight="1">
      <c r="A40" s="33" t="s">
        <v>53</v>
      </c>
      <c r="B40" s="36" t="s">
        <v>54</v>
      </c>
      <c r="C40" s="16">
        <f>C41+C42+C43+C44</f>
        <v>16258.499999999998</v>
      </c>
      <c r="D40" s="16">
        <f>D41+D42+D43+D44</f>
        <v>17451.600000000002</v>
      </c>
      <c r="E40" s="66">
        <f t="shared" si="0"/>
        <v>1193.100000000004</v>
      </c>
      <c r="F40" s="16">
        <f>F41+F42+F43+F44</f>
        <v>19951.7</v>
      </c>
      <c r="G40" s="66">
        <f t="shared" si="1"/>
        <v>2500.0999999999985</v>
      </c>
      <c r="H40" s="16">
        <f t="shared" si="2"/>
        <v>114.32590708015309</v>
      </c>
      <c r="I40" s="16">
        <f>I41+I42+I43+I44</f>
        <v>0</v>
      </c>
    </row>
    <row r="41" spans="1:9" ht="44.45" customHeight="1">
      <c r="A41" s="37" t="s">
        <v>828</v>
      </c>
      <c r="B41" s="38" t="s">
        <v>55</v>
      </c>
      <c r="C41" s="26">
        <v>7335</v>
      </c>
      <c r="D41" s="26">
        <v>7943.9</v>
      </c>
      <c r="E41" s="66">
        <f t="shared" si="0"/>
        <v>608.89999999999964</v>
      </c>
      <c r="F41" s="26">
        <v>9755.4</v>
      </c>
      <c r="G41" s="66">
        <f t="shared" si="1"/>
        <v>1811.5</v>
      </c>
      <c r="H41" s="26">
        <f t="shared" si="2"/>
        <v>122.80366067045153</v>
      </c>
      <c r="I41" s="26"/>
    </row>
    <row r="42" spans="1:9" ht="58.15" customHeight="1">
      <c r="A42" s="37" t="s">
        <v>829</v>
      </c>
      <c r="B42" s="38" t="s">
        <v>56</v>
      </c>
      <c r="C42" s="26">
        <v>64.099999999999994</v>
      </c>
      <c r="D42" s="26">
        <v>44.9</v>
      </c>
      <c r="E42" s="66">
        <f t="shared" si="0"/>
        <v>-19.199999999999996</v>
      </c>
      <c r="F42" s="26">
        <v>55.2</v>
      </c>
      <c r="G42" s="66">
        <f t="shared" si="1"/>
        <v>10.300000000000004</v>
      </c>
      <c r="H42" s="26">
        <f t="shared" si="2"/>
        <v>122.93986636971049</v>
      </c>
      <c r="I42" s="26"/>
    </row>
    <row r="43" spans="1:9" ht="42" customHeight="1">
      <c r="A43" s="37" t="s">
        <v>830</v>
      </c>
      <c r="B43" s="38" t="s">
        <v>57</v>
      </c>
      <c r="C43" s="26">
        <v>10226</v>
      </c>
      <c r="D43" s="26">
        <v>10469.6</v>
      </c>
      <c r="E43" s="66">
        <f t="shared" si="0"/>
        <v>243.60000000000036</v>
      </c>
      <c r="F43" s="26">
        <v>11230.1</v>
      </c>
      <c r="G43" s="66">
        <f t="shared" si="1"/>
        <v>760.5</v>
      </c>
      <c r="H43" s="26">
        <f t="shared" si="2"/>
        <v>107.26388782761521</v>
      </c>
      <c r="I43" s="26"/>
    </row>
    <row r="44" spans="1:9" ht="43.15" customHeight="1">
      <c r="A44" s="37" t="s">
        <v>831</v>
      </c>
      <c r="B44" s="38" t="s">
        <v>58</v>
      </c>
      <c r="C44" s="26">
        <v>-1366.6</v>
      </c>
      <c r="D44" s="26">
        <v>-1006.8</v>
      </c>
      <c r="E44" s="66">
        <f t="shared" si="0"/>
        <v>359.79999999999995</v>
      </c>
      <c r="F44" s="26">
        <v>-1089</v>
      </c>
      <c r="G44" s="66">
        <f t="shared" si="1"/>
        <v>-82.200000000000045</v>
      </c>
      <c r="H44" s="26">
        <f t="shared" si="2"/>
        <v>108.16448152562575</v>
      </c>
      <c r="I44" s="26"/>
    </row>
    <row r="45" spans="1:9">
      <c r="A45" s="14" t="s">
        <v>59</v>
      </c>
      <c r="B45" s="19" t="s">
        <v>60</v>
      </c>
      <c r="C45" s="16">
        <f>C46+C57+C61</f>
        <v>11654.1</v>
      </c>
      <c r="D45" s="16">
        <f>D46+D57+D61</f>
        <v>11654.1</v>
      </c>
      <c r="E45" s="66">
        <f t="shared" si="0"/>
        <v>0</v>
      </c>
      <c r="F45" s="16">
        <f>F46+F57+F61</f>
        <v>12347.8</v>
      </c>
      <c r="G45" s="66">
        <f t="shared" si="1"/>
        <v>693.69999999999891</v>
      </c>
      <c r="H45" s="16">
        <f t="shared" si="2"/>
        <v>105.95241159763515</v>
      </c>
      <c r="I45" s="16">
        <f>I46+I57+I61</f>
        <v>0</v>
      </c>
    </row>
    <row r="46" spans="1:9" s="35" customFormat="1">
      <c r="A46" s="14" t="s">
        <v>61</v>
      </c>
      <c r="B46" s="15" t="s">
        <v>62</v>
      </c>
      <c r="C46" s="16">
        <f>C47+C53</f>
        <v>0</v>
      </c>
      <c r="D46" s="16">
        <f>D47+D53</f>
        <v>0</v>
      </c>
      <c r="E46" s="66">
        <f t="shared" si="0"/>
        <v>0</v>
      </c>
      <c r="F46" s="16">
        <f>F47+F53</f>
        <v>53.5</v>
      </c>
      <c r="G46" s="66">
        <f t="shared" si="1"/>
        <v>53.5</v>
      </c>
      <c r="H46" s="16"/>
      <c r="I46" s="16">
        <f>I48+I54</f>
        <v>0</v>
      </c>
    </row>
    <row r="47" spans="1:9" s="28" customFormat="1" ht="18.600000000000001" customHeight="1">
      <c r="A47" s="39" t="s">
        <v>63</v>
      </c>
      <c r="B47" s="40" t="s">
        <v>64</v>
      </c>
      <c r="C47" s="27">
        <f>SUM(C48:C52)</f>
        <v>0</v>
      </c>
      <c r="D47" s="27">
        <f>SUM(D48:D52)</f>
        <v>0</v>
      </c>
      <c r="E47" s="66">
        <f t="shared" si="0"/>
        <v>0</v>
      </c>
      <c r="F47" s="27">
        <f>SUM(F48:F52)</f>
        <v>53.5</v>
      </c>
      <c r="G47" s="66">
        <f t="shared" si="1"/>
        <v>53.5</v>
      </c>
      <c r="H47" s="27"/>
      <c r="I47" s="27"/>
    </row>
    <row r="48" spans="1:9" ht="38.25">
      <c r="A48" s="24" t="s">
        <v>65</v>
      </c>
      <c r="B48" s="38" t="s">
        <v>66</v>
      </c>
      <c r="C48" s="31">
        <v>0</v>
      </c>
      <c r="D48" s="31">
        <v>0</v>
      </c>
      <c r="E48" s="66">
        <f t="shared" si="0"/>
        <v>0</v>
      </c>
      <c r="F48" s="31">
        <v>-44.9</v>
      </c>
      <c r="G48" s="66">
        <f t="shared" si="1"/>
        <v>-44.9</v>
      </c>
      <c r="H48" s="31"/>
      <c r="I48" s="31"/>
    </row>
    <row r="49" spans="1:9" ht="25.5">
      <c r="A49" s="24" t="s">
        <v>67</v>
      </c>
      <c r="B49" s="38" t="s">
        <v>68</v>
      </c>
      <c r="C49" s="31"/>
      <c r="D49" s="31"/>
      <c r="E49" s="66">
        <f t="shared" si="0"/>
        <v>0</v>
      </c>
      <c r="F49" s="31">
        <v>88.8</v>
      </c>
      <c r="G49" s="66">
        <f t="shared" si="1"/>
        <v>88.8</v>
      </c>
      <c r="H49" s="31"/>
      <c r="I49" s="31"/>
    </row>
    <row r="50" spans="1:9" ht="25.5" hidden="1">
      <c r="A50" s="24" t="s">
        <v>691</v>
      </c>
      <c r="B50" s="38" t="s">
        <v>690</v>
      </c>
      <c r="C50" s="31"/>
      <c r="D50" s="31"/>
      <c r="E50" s="66">
        <f t="shared" si="0"/>
        <v>0</v>
      </c>
      <c r="F50" s="31">
        <v>0</v>
      </c>
      <c r="G50" s="66">
        <f t="shared" si="1"/>
        <v>0</v>
      </c>
      <c r="H50" s="31"/>
      <c r="I50" s="31"/>
    </row>
    <row r="51" spans="1:9" ht="38.25">
      <c r="A51" s="24" t="s">
        <v>69</v>
      </c>
      <c r="B51" s="38" t="s">
        <v>70</v>
      </c>
      <c r="C51" s="31"/>
      <c r="D51" s="31"/>
      <c r="E51" s="66">
        <f t="shared" si="0"/>
        <v>0</v>
      </c>
      <c r="F51" s="31">
        <v>9.6</v>
      </c>
      <c r="G51" s="66">
        <f t="shared" si="1"/>
        <v>9.6</v>
      </c>
      <c r="H51" s="31"/>
      <c r="I51" s="31"/>
    </row>
    <row r="52" spans="1:9" ht="28.15" hidden="1" customHeight="1">
      <c r="A52" s="24" t="s">
        <v>71</v>
      </c>
      <c r="B52" s="38" t="s">
        <v>72</v>
      </c>
      <c r="C52" s="31"/>
      <c r="D52" s="31"/>
      <c r="E52" s="66">
        <f t="shared" si="0"/>
        <v>0</v>
      </c>
      <c r="F52" s="31">
        <v>0</v>
      </c>
      <c r="G52" s="66">
        <f t="shared" si="1"/>
        <v>0</v>
      </c>
      <c r="H52" s="31"/>
      <c r="I52" s="31"/>
    </row>
    <row r="53" spans="1:9" s="28" customFormat="1" ht="28.9" hidden="1" customHeight="1">
      <c r="A53" s="39" t="s">
        <v>73</v>
      </c>
      <c r="B53" s="41" t="s">
        <v>74</v>
      </c>
      <c r="C53" s="23">
        <f>SUM(C54:C56)</f>
        <v>0</v>
      </c>
      <c r="D53" s="23">
        <f>SUM(D54:D56)</f>
        <v>0</v>
      </c>
      <c r="E53" s="66">
        <f t="shared" si="0"/>
        <v>0</v>
      </c>
      <c r="F53" s="23">
        <f t="shared" ref="F53" si="5">SUM(F54:F56)</f>
        <v>0</v>
      </c>
      <c r="G53" s="66">
        <f t="shared" si="1"/>
        <v>0</v>
      </c>
      <c r="H53" s="23"/>
      <c r="I53" s="23"/>
    </row>
    <row r="54" spans="1:9" ht="43.15" hidden="1" customHeight="1">
      <c r="A54" s="24" t="s">
        <v>75</v>
      </c>
      <c r="B54" s="38" t="s">
        <v>76</v>
      </c>
      <c r="C54" s="31">
        <v>0</v>
      </c>
      <c r="D54" s="31">
        <v>0</v>
      </c>
      <c r="E54" s="66">
        <f t="shared" si="0"/>
        <v>0</v>
      </c>
      <c r="F54" s="31"/>
      <c r="G54" s="66">
        <f t="shared" si="1"/>
        <v>0</v>
      </c>
      <c r="H54" s="31" t="e">
        <f t="shared" si="2"/>
        <v>#DIV/0!</v>
      </c>
      <c r="I54" s="31"/>
    </row>
    <row r="55" spans="1:9" ht="30.6" hidden="1" customHeight="1">
      <c r="A55" s="24" t="s">
        <v>77</v>
      </c>
      <c r="B55" s="38" t="s">
        <v>78</v>
      </c>
      <c r="C55" s="31">
        <v>0</v>
      </c>
      <c r="D55" s="31">
        <v>0</v>
      </c>
      <c r="E55" s="66">
        <f t="shared" si="0"/>
        <v>0</v>
      </c>
      <c r="F55" s="31">
        <v>0</v>
      </c>
      <c r="G55" s="66">
        <f t="shared" si="1"/>
        <v>0</v>
      </c>
      <c r="H55" s="31"/>
      <c r="I55" s="31"/>
    </row>
    <row r="56" spans="1:9" ht="43.9" hidden="1" customHeight="1">
      <c r="A56" s="24" t="s">
        <v>79</v>
      </c>
      <c r="B56" s="38" t="s">
        <v>80</v>
      </c>
      <c r="C56" s="31"/>
      <c r="D56" s="31"/>
      <c r="E56" s="66">
        <f t="shared" si="0"/>
        <v>0</v>
      </c>
      <c r="F56" s="31"/>
      <c r="G56" s="66">
        <f t="shared" si="1"/>
        <v>0</v>
      </c>
      <c r="H56" s="31" t="e">
        <f t="shared" si="2"/>
        <v>#DIV/0!</v>
      </c>
      <c r="I56" s="31"/>
    </row>
    <row r="57" spans="1:9" s="35" customFormat="1" ht="16.149999999999999" customHeight="1">
      <c r="A57" s="14" t="s">
        <v>81</v>
      </c>
      <c r="B57" s="15" t="s">
        <v>82</v>
      </c>
      <c r="C57" s="16">
        <f>C58+C59</f>
        <v>34</v>
      </c>
      <c r="D57" s="16">
        <f>D58+D59</f>
        <v>34</v>
      </c>
      <c r="E57" s="66">
        <f t="shared" si="0"/>
        <v>0</v>
      </c>
      <c r="F57" s="16">
        <f>SUM(F58:F60)</f>
        <v>39.900000000000006</v>
      </c>
      <c r="G57" s="66">
        <f t="shared" si="1"/>
        <v>5.9000000000000057</v>
      </c>
      <c r="H57" s="16">
        <f t="shared" si="2"/>
        <v>117.35294117647061</v>
      </c>
      <c r="I57" s="16">
        <f>I58+I59</f>
        <v>0</v>
      </c>
    </row>
    <row r="58" spans="1:9" s="32" customFormat="1" ht="29.45" customHeight="1">
      <c r="A58" s="24" t="s">
        <v>83</v>
      </c>
      <c r="B58" s="38" t="s">
        <v>84</v>
      </c>
      <c r="C58" s="26">
        <v>34</v>
      </c>
      <c r="D58" s="26">
        <v>34</v>
      </c>
      <c r="E58" s="66">
        <f t="shared" si="0"/>
        <v>0</v>
      </c>
      <c r="F58" s="26">
        <v>38.700000000000003</v>
      </c>
      <c r="G58" s="66">
        <f t="shared" si="1"/>
        <v>4.7000000000000028</v>
      </c>
      <c r="H58" s="26">
        <f t="shared" si="2"/>
        <v>113.82352941176472</v>
      </c>
      <c r="I58" s="26">
        <v>0</v>
      </c>
    </row>
    <row r="59" spans="1:9" ht="18.600000000000001" customHeight="1">
      <c r="A59" s="24" t="s">
        <v>85</v>
      </c>
      <c r="B59" s="38" t="s">
        <v>86</v>
      </c>
      <c r="C59" s="31"/>
      <c r="D59" s="31"/>
      <c r="E59" s="66">
        <f t="shared" si="0"/>
        <v>0</v>
      </c>
      <c r="F59" s="31">
        <v>1.2</v>
      </c>
      <c r="G59" s="66">
        <f t="shared" si="1"/>
        <v>1.2</v>
      </c>
      <c r="H59" s="31"/>
      <c r="I59" s="27">
        <v>0</v>
      </c>
    </row>
    <row r="60" spans="1:9" ht="25.5" hidden="1">
      <c r="A60" s="24" t="s">
        <v>87</v>
      </c>
      <c r="B60" s="38" t="s">
        <v>88</v>
      </c>
      <c r="C60" s="27"/>
      <c r="D60" s="27"/>
      <c r="E60" s="66">
        <f t="shared" si="0"/>
        <v>0</v>
      </c>
      <c r="F60" s="31"/>
      <c r="G60" s="66">
        <f t="shared" si="1"/>
        <v>0</v>
      </c>
      <c r="H60" s="31"/>
      <c r="I60" s="27"/>
    </row>
    <row r="61" spans="1:9" s="35" customFormat="1" ht="18.600000000000001" customHeight="1">
      <c r="A61" s="14" t="s">
        <v>89</v>
      </c>
      <c r="B61" s="15" t="s">
        <v>90</v>
      </c>
      <c r="C61" s="16">
        <f>C62</f>
        <v>11620.1</v>
      </c>
      <c r="D61" s="16">
        <f>D62</f>
        <v>11620.1</v>
      </c>
      <c r="E61" s="66">
        <f t="shared" si="0"/>
        <v>0</v>
      </c>
      <c r="F61" s="16">
        <f>F62+F64+F63</f>
        <v>12254.4</v>
      </c>
      <c r="G61" s="66">
        <f t="shared" si="1"/>
        <v>634.29999999999927</v>
      </c>
      <c r="H61" s="16">
        <f t="shared" si="2"/>
        <v>105.45864493420882</v>
      </c>
      <c r="I61" s="16">
        <f>I62</f>
        <v>0</v>
      </c>
    </row>
    <row r="62" spans="1:9" s="32" customFormat="1" ht="45" customHeight="1">
      <c r="A62" s="24" t="s">
        <v>91</v>
      </c>
      <c r="B62" s="38" t="s">
        <v>92</v>
      </c>
      <c r="C62" s="26">
        <v>11620.1</v>
      </c>
      <c r="D62" s="26">
        <v>11620.1</v>
      </c>
      <c r="E62" s="66">
        <f t="shared" si="0"/>
        <v>0</v>
      </c>
      <c r="F62" s="26">
        <v>12183.3</v>
      </c>
      <c r="G62" s="66">
        <f t="shared" si="1"/>
        <v>563.19999999999891</v>
      </c>
      <c r="H62" s="26">
        <f t="shared" si="2"/>
        <v>104.84677412414693</v>
      </c>
      <c r="I62" s="26"/>
    </row>
    <row r="63" spans="1:9" s="32" customFormat="1" ht="31.15" customHeight="1">
      <c r="A63" s="24" t="s">
        <v>93</v>
      </c>
      <c r="B63" s="38" t="s">
        <v>94</v>
      </c>
      <c r="C63" s="26"/>
      <c r="D63" s="26"/>
      <c r="E63" s="66">
        <f t="shared" si="0"/>
        <v>0</v>
      </c>
      <c r="F63" s="26">
        <v>71.099999999999994</v>
      </c>
      <c r="G63" s="66">
        <f t="shared" si="1"/>
        <v>71.099999999999994</v>
      </c>
      <c r="H63" s="26"/>
      <c r="I63" s="26"/>
    </row>
    <row r="64" spans="1:9" s="32" customFormat="1" ht="25.5" hidden="1">
      <c r="A64" s="24" t="s">
        <v>95</v>
      </c>
      <c r="B64" s="38" t="s">
        <v>96</v>
      </c>
      <c r="C64" s="26"/>
      <c r="D64" s="26"/>
      <c r="E64" s="66">
        <f t="shared" si="0"/>
        <v>0</v>
      </c>
      <c r="F64" s="26">
        <v>0</v>
      </c>
      <c r="G64" s="66">
        <f t="shared" si="1"/>
        <v>0</v>
      </c>
      <c r="H64" s="26"/>
      <c r="I64" s="26"/>
    </row>
    <row r="65" spans="1:9" s="28" customFormat="1" ht="16.899999999999999" customHeight="1">
      <c r="A65" s="14" t="s">
        <v>97</v>
      </c>
      <c r="B65" s="19" t="s">
        <v>98</v>
      </c>
      <c r="C65" s="16">
        <f>C66+C85+C72</f>
        <v>183877</v>
      </c>
      <c r="D65" s="16">
        <f>D66+D85+D72</f>
        <v>223058</v>
      </c>
      <c r="E65" s="66">
        <f t="shared" si="0"/>
        <v>39181</v>
      </c>
      <c r="F65" s="16">
        <f>F66+F85+F72</f>
        <v>254758.5</v>
      </c>
      <c r="G65" s="66">
        <f t="shared" si="1"/>
        <v>31700.5</v>
      </c>
      <c r="H65" s="16">
        <f t="shared" si="2"/>
        <v>114.21177451604517</v>
      </c>
      <c r="I65" s="16" t="e">
        <f>I66+I85+I72+#REF!</f>
        <v>#REF!</v>
      </c>
    </row>
    <row r="66" spans="1:9" s="35" customFormat="1" ht="16.149999999999999" customHeight="1">
      <c r="A66" s="14" t="s">
        <v>99</v>
      </c>
      <c r="B66" s="15" t="s">
        <v>100</v>
      </c>
      <c r="C66" s="16">
        <f>C67</f>
        <v>9899</v>
      </c>
      <c r="D66" s="16">
        <f>D67</f>
        <v>15599</v>
      </c>
      <c r="E66" s="66">
        <f t="shared" si="0"/>
        <v>5700</v>
      </c>
      <c r="F66" s="16">
        <f>SUM(F67:F71)</f>
        <v>15602.3</v>
      </c>
      <c r="G66" s="66">
        <f t="shared" si="1"/>
        <v>3.2999999999992724</v>
      </c>
      <c r="H66" s="16">
        <f t="shared" si="2"/>
        <v>100.02115520225654</v>
      </c>
      <c r="I66" s="16">
        <f>I67</f>
        <v>0</v>
      </c>
    </row>
    <row r="67" spans="1:9" ht="56.45" customHeight="1">
      <c r="A67" s="24" t="s">
        <v>101</v>
      </c>
      <c r="B67" s="38" t="s">
        <v>102</v>
      </c>
      <c r="C67" s="26">
        <v>9899</v>
      </c>
      <c r="D67" s="26">
        <v>15599</v>
      </c>
      <c r="E67" s="66">
        <f t="shared" si="0"/>
        <v>5700</v>
      </c>
      <c r="F67" s="26">
        <v>15010.3</v>
      </c>
      <c r="G67" s="66">
        <f t="shared" si="1"/>
        <v>-588.70000000000073</v>
      </c>
      <c r="H67" s="26">
        <f t="shared" si="2"/>
        <v>96.226040130777619</v>
      </c>
      <c r="I67" s="26"/>
    </row>
    <row r="68" spans="1:9" ht="42" customHeight="1">
      <c r="A68" s="24" t="s">
        <v>103</v>
      </c>
      <c r="B68" s="38" t="s">
        <v>104</v>
      </c>
      <c r="C68" s="26"/>
      <c r="D68" s="26"/>
      <c r="E68" s="66">
        <f t="shared" si="0"/>
        <v>0</v>
      </c>
      <c r="F68" s="26">
        <v>592.5</v>
      </c>
      <c r="G68" s="66">
        <f t="shared" si="1"/>
        <v>592.5</v>
      </c>
      <c r="H68" s="26"/>
      <c r="I68" s="26"/>
    </row>
    <row r="69" spans="1:9" ht="41.45" hidden="1" customHeight="1">
      <c r="A69" s="24" t="s">
        <v>105</v>
      </c>
      <c r="B69" s="38" t="s">
        <v>106</v>
      </c>
      <c r="C69" s="26"/>
      <c r="D69" s="26"/>
      <c r="E69" s="66">
        <f t="shared" si="0"/>
        <v>0</v>
      </c>
      <c r="F69" s="26"/>
      <c r="G69" s="66">
        <f t="shared" si="1"/>
        <v>0</v>
      </c>
      <c r="H69" s="26" t="e">
        <f t="shared" si="2"/>
        <v>#DIV/0!</v>
      </c>
      <c r="I69" s="26"/>
    </row>
    <row r="70" spans="1:9" ht="51" hidden="1">
      <c r="A70" s="24" t="s">
        <v>107</v>
      </c>
      <c r="B70" s="38" t="s">
        <v>108</v>
      </c>
      <c r="C70" s="26"/>
      <c r="D70" s="26"/>
      <c r="E70" s="66">
        <f t="shared" si="0"/>
        <v>0</v>
      </c>
      <c r="F70" s="26"/>
      <c r="G70" s="66">
        <f t="shared" si="1"/>
        <v>0</v>
      </c>
      <c r="H70" s="26" t="e">
        <f t="shared" si="2"/>
        <v>#DIV/0!</v>
      </c>
      <c r="I70" s="26"/>
    </row>
    <row r="71" spans="1:9" ht="29.45" customHeight="1">
      <c r="A71" s="24" t="s">
        <v>109</v>
      </c>
      <c r="B71" s="38" t="s">
        <v>110</v>
      </c>
      <c r="C71" s="26"/>
      <c r="D71" s="26"/>
      <c r="E71" s="66">
        <f t="shared" si="0"/>
        <v>0</v>
      </c>
      <c r="F71" s="26">
        <v>-0.5</v>
      </c>
      <c r="G71" s="66">
        <f t="shared" si="1"/>
        <v>-0.5</v>
      </c>
      <c r="H71" s="26"/>
      <c r="I71" s="26"/>
    </row>
    <row r="72" spans="1:9" s="35" customFormat="1" ht="17.45" customHeight="1">
      <c r="A72" s="42" t="s">
        <v>111</v>
      </c>
      <c r="B72" s="43" t="s">
        <v>112</v>
      </c>
      <c r="C72" s="44">
        <f>C73+C79</f>
        <v>63260</v>
      </c>
      <c r="D72" s="44">
        <f>D73+D79</f>
        <v>66260</v>
      </c>
      <c r="E72" s="66">
        <f t="shared" si="0"/>
        <v>3000</v>
      </c>
      <c r="F72" s="44">
        <f>F73+F79</f>
        <v>65336</v>
      </c>
      <c r="G72" s="66">
        <f t="shared" si="1"/>
        <v>-924</v>
      </c>
      <c r="H72" s="44">
        <f t="shared" si="2"/>
        <v>98.605493510413524</v>
      </c>
      <c r="I72" s="44">
        <f>I74+I80</f>
        <v>0</v>
      </c>
    </row>
    <row r="73" spans="1:9" s="28" customFormat="1" ht="17.45" customHeight="1">
      <c r="A73" s="39" t="s">
        <v>113</v>
      </c>
      <c r="B73" s="41" t="s">
        <v>114</v>
      </c>
      <c r="C73" s="23">
        <f>SUM(C74:C77)</f>
        <v>32860</v>
      </c>
      <c r="D73" s="23">
        <f>SUM(D74:D77)</f>
        <v>32860</v>
      </c>
      <c r="E73" s="66">
        <f t="shared" si="0"/>
        <v>0</v>
      </c>
      <c r="F73" s="23">
        <f>SUM(F74:F78)</f>
        <v>31711.5</v>
      </c>
      <c r="G73" s="66">
        <f t="shared" si="1"/>
        <v>-1148.5</v>
      </c>
      <c r="H73" s="23">
        <f t="shared" si="2"/>
        <v>96.504869141813757</v>
      </c>
      <c r="I73" s="23"/>
    </row>
    <row r="74" spans="1:9" ht="30.6" customHeight="1">
      <c r="A74" s="24" t="s">
        <v>115</v>
      </c>
      <c r="B74" s="38" t="s">
        <v>116</v>
      </c>
      <c r="C74" s="26">
        <v>32860</v>
      </c>
      <c r="D74" s="26">
        <v>32860</v>
      </c>
      <c r="E74" s="66">
        <f t="shared" si="0"/>
        <v>0</v>
      </c>
      <c r="F74" s="26">
        <v>31266.5</v>
      </c>
      <c r="G74" s="66">
        <f t="shared" si="1"/>
        <v>-1593.5</v>
      </c>
      <c r="H74" s="26">
        <f t="shared" si="2"/>
        <v>95.150639074863051</v>
      </c>
      <c r="I74" s="26"/>
    </row>
    <row r="75" spans="1:9" ht="16.899999999999999" customHeight="1">
      <c r="A75" s="24" t="s">
        <v>117</v>
      </c>
      <c r="B75" s="38" t="s">
        <v>118</v>
      </c>
      <c r="C75" s="26"/>
      <c r="D75" s="26"/>
      <c r="E75" s="66">
        <f t="shared" si="0"/>
        <v>0</v>
      </c>
      <c r="F75" s="26">
        <v>445.1</v>
      </c>
      <c r="G75" s="66">
        <f t="shared" si="1"/>
        <v>445.1</v>
      </c>
      <c r="H75" s="26"/>
      <c r="I75" s="26"/>
    </row>
    <row r="76" spans="1:9" hidden="1">
      <c r="A76" s="24" t="s">
        <v>119</v>
      </c>
      <c r="B76" s="38" t="s">
        <v>120</v>
      </c>
      <c r="C76" s="26"/>
      <c r="D76" s="26"/>
      <c r="E76" s="66">
        <f t="shared" si="0"/>
        <v>0</v>
      </c>
      <c r="F76" s="26">
        <v>0</v>
      </c>
      <c r="G76" s="66">
        <f t="shared" si="1"/>
        <v>0</v>
      </c>
      <c r="H76" s="26"/>
      <c r="I76" s="26"/>
    </row>
    <row r="77" spans="1:9" ht="31.15" hidden="1" customHeight="1">
      <c r="A77" s="24" t="s">
        <v>121</v>
      </c>
      <c r="B77" s="38" t="s">
        <v>122</v>
      </c>
      <c r="C77" s="26"/>
      <c r="D77" s="26"/>
      <c r="E77" s="66">
        <f t="shared" si="0"/>
        <v>0</v>
      </c>
      <c r="F77" s="26">
        <v>0</v>
      </c>
      <c r="G77" s="66">
        <f t="shared" si="1"/>
        <v>0</v>
      </c>
      <c r="H77" s="26"/>
      <c r="I77" s="26"/>
    </row>
    <row r="78" spans="1:9" ht="16.149999999999999" customHeight="1">
      <c r="A78" s="24" t="s">
        <v>123</v>
      </c>
      <c r="B78" s="38" t="s">
        <v>856</v>
      </c>
      <c r="C78" s="26"/>
      <c r="D78" s="26"/>
      <c r="E78" s="66">
        <f t="shared" ref="E78:E143" si="6">D78-C78</f>
        <v>0</v>
      </c>
      <c r="F78" s="26">
        <v>-0.1</v>
      </c>
      <c r="G78" s="66">
        <f t="shared" ref="G78:G143" si="7">F78-D78</f>
        <v>-0.1</v>
      </c>
      <c r="H78" s="26"/>
      <c r="I78" s="26"/>
    </row>
    <row r="79" spans="1:9" s="28" customFormat="1" ht="18" customHeight="1">
      <c r="A79" s="39" t="s">
        <v>125</v>
      </c>
      <c r="B79" s="41" t="s">
        <v>126</v>
      </c>
      <c r="C79" s="27">
        <f>SUM(C80:C84)</f>
        <v>30400</v>
      </c>
      <c r="D79" s="27">
        <f>SUM(D80:D84)</f>
        <v>33400</v>
      </c>
      <c r="E79" s="66">
        <f t="shared" si="6"/>
        <v>3000</v>
      </c>
      <c r="F79" s="27">
        <f>SUM(F80:F84)</f>
        <v>33624.5</v>
      </c>
      <c r="G79" s="66">
        <f t="shared" si="7"/>
        <v>224.5</v>
      </c>
      <c r="H79" s="27">
        <f t="shared" ref="H79:H143" si="8">F79/D79*100</f>
        <v>100.67215568862275</v>
      </c>
      <c r="I79" s="27"/>
    </row>
    <row r="80" spans="1:9" ht="30.6" customHeight="1">
      <c r="A80" s="24" t="s">
        <v>127</v>
      </c>
      <c r="B80" s="38" t="s">
        <v>128</v>
      </c>
      <c r="C80" s="31">
        <v>30400</v>
      </c>
      <c r="D80" s="31">
        <v>33400</v>
      </c>
      <c r="E80" s="66">
        <f t="shared" si="6"/>
        <v>3000</v>
      </c>
      <c r="F80" s="31">
        <v>32476.1</v>
      </c>
      <c r="G80" s="66">
        <f t="shared" si="7"/>
        <v>-923.90000000000146</v>
      </c>
      <c r="H80" s="31">
        <f t="shared" si="8"/>
        <v>97.233832335329339</v>
      </c>
      <c r="I80" s="31"/>
    </row>
    <row r="81" spans="1:9" ht="18" customHeight="1">
      <c r="A81" s="24" t="s">
        <v>129</v>
      </c>
      <c r="B81" s="38" t="s">
        <v>130</v>
      </c>
      <c r="C81" s="31"/>
      <c r="D81" s="31"/>
      <c r="E81" s="66">
        <f t="shared" si="6"/>
        <v>0</v>
      </c>
      <c r="F81" s="31">
        <v>1148.4000000000001</v>
      </c>
      <c r="G81" s="66">
        <f t="shared" si="7"/>
        <v>1148.4000000000001</v>
      </c>
      <c r="H81" s="31"/>
      <c r="I81" s="31"/>
    </row>
    <row r="82" spans="1:9" hidden="1">
      <c r="A82" s="24" t="s">
        <v>131</v>
      </c>
      <c r="B82" s="38" t="s">
        <v>132</v>
      </c>
      <c r="C82" s="31"/>
      <c r="D82" s="31"/>
      <c r="E82" s="66">
        <f t="shared" si="6"/>
        <v>0</v>
      </c>
      <c r="F82" s="31"/>
      <c r="G82" s="66">
        <f t="shared" si="7"/>
        <v>0</v>
      </c>
      <c r="H82" s="31" t="e">
        <f t="shared" si="8"/>
        <v>#DIV/0!</v>
      </c>
      <c r="I82" s="31"/>
    </row>
    <row r="83" spans="1:9" ht="25.5" hidden="1">
      <c r="A83" s="24" t="s">
        <v>133</v>
      </c>
      <c r="B83" s="38" t="s">
        <v>134</v>
      </c>
      <c r="C83" s="31"/>
      <c r="D83" s="31"/>
      <c r="E83" s="66">
        <f t="shared" si="6"/>
        <v>0</v>
      </c>
      <c r="F83" s="31"/>
      <c r="G83" s="66">
        <f t="shared" si="7"/>
        <v>0</v>
      </c>
      <c r="H83" s="31" t="e">
        <f t="shared" si="8"/>
        <v>#DIV/0!</v>
      </c>
      <c r="I83" s="31"/>
    </row>
    <row r="84" spans="1:9" hidden="1">
      <c r="A84" s="24" t="s">
        <v>135</v>
      </c>
      <c r="B84" s="38" t="s">
        <v>124</v>
      </c>
      <c r="C84" s="31"/>
      <c r="D84" s="31"/>
      <c r="E84" s="66">
        <f t="shared" si="6"/>
        <v>0</v>
      </c>
      <c r="F84" s="31">
        <v>0</v>
      </c>
      <c r="G84" s="66">
        <f t="shared" si="7"/>
        <v>0</v>
      </c>
      <c r="H84" s="31"/>
      <c r="I84" s="31"/>
    </row>
    <row r="85" spans="1:9" s="35" customFormat="1">
      <c r="A85" s="42" t="s">
        <v>136</v>
      </c>
      <c r="B85" s="43" t="s">
        <v>137</v>
      </c>
      <c r="C85" s="16">
        <f>C86+C93</f>
        <v>110718</v>
      </c>
      <c r="D85" s="16">
        <f>D86+D93</f>
        <v>141199</v>
      </c>
      <c r="E85" s="66">
        <f t="shared" si="6"/>
        <v>30481</v>
      </c>
      <c r="F85" s="16">
        <f>F86+F93</f>
        <v>173820.2</v>
      </c>
      <c r="G85" s="66">
        <f t="shared" si="7"/>
        <v>32621.200000000012</v>
      </c>
      <c r="H85" s="16">
        <f t="shared" si="8"/>
        <v>123.10299648014504</v>
      </c>
      <c r="I85" s="16">
        <f>I86+I93</f>
        <v>0</v>
      </c>
    </row>
    <row r="86" spans="1:9" s="28" customFormat="1" ht="15.6" customHeight="1">
      <c r="A86" s="39" t="s">
        <v>138</v>
      </c>
      <c r="B86" s="40" t="s">
        <v>139</v>
      </c>
      <c r="C86" s="27">
        <f>C87</f>
        <v>106100</v>
      </c>
      <c r="D86" s="27">
        <f>D87</f>
        <v>136581</v>
      </c>
      <c r="E86" s="66">
        <f t="shared" si="6"/>
        <v>30481</v>
      </c>
      <c r="F86" s="27">
        <f>SUM(F87:F92)</f>
        <v>169200</v>
      </c>
      <c r="G86" s="66">
        <f t="shared" si="7"/>
        <v>32619</v>
      </c>
      <c r="H86" s="27">
        <f t="shared" si="8"/>
        <v>123.88253124519515</v>
      </c>
      <c r="I86" s="27">
        <f>I87</f>
        <v>0</v>
      </c>
    </row>
    <row r="87" spans="1:9" ht="43.9" customHeight="1">
      <c r="A87" s="24" t="s">
        <v>140</v>
      </c>
      <c r="B87" s="38" t="s">
        <v>141</v>
      </c>
      <c r="C87" s="26">
        <v>106100</v>
      </c>
      <c r="D87" s="26">
        <v>136581</v>
      </c>
      <c r="E87" s="66">
        <f t="shared" si="6"/>
        <v>30481</v>
      </c>
      <c r="F87" s="26">
        <v>168656.1</v>
      </c>
      <c r="G87" s="66">
        <f t="shared" si="7"/>
        <v>32075.100000000006</v>
      </c>
      <c r="H87" s="26">
        <f t="shared" si="8"/>
        <v>123.48430601621017</v>
      </c>
      <c r="I87" s="26"/>
    </row>
    <row r="88" spans="1:9" ht="29.45" customHeight="1">
      <c r="A88" s="24" t="s">
        <v>142</v>
      </c>
      <c r="B88" s="38" t="s">
        <v>143</v>
      </c>
      <c r="C88" s="26"/>
      <c r="D88" s="26"/>
      <c r="E88" s="66">
        <f t="shared" si="6"/>
        <v>0</v>
      </c>
      <c r="F88" s="26">
        <v>530</v>
      </c>
      <c r="G88" s="66">
        <f t="shared" si="7"/>
        <v>530</v>
      </c>
      <c r="H88" s="26"/>
      <c r="I88" s="26"/>
    </row>
    <row r="89" spans="1:9" ht="25.5" hidden="1">
      <c r="A89" s="24" t="s">
        <v>144</v>
      </c>
      <c r="B89" s="38" t="s">
        <v>145</v>
      </c>
      <c r="C89" s="26">
        <v>0</v>
      </c>
      <c r="D89" s="26">
        <v>0</v>
      </c>
      <c r="E89" s="66">
        <f t="shared" si="6"/>
        <v>0</v>
      </c>
      <c r="F89" s="26">
        <v>0</v>
      </c>
      <c r="G89" s="66">
        <f t="shared" si="7"/>
        <v>0</v>
      </c>
      <c r="H89" s="26" t="e">
        <f t="shared" si="8"/>
        <v>#DIV/0!</v>
      </c>
      <c r="I89" s="26"/>
    </row>
    <row r="90" spans="1:9" ht="43.9" customHeight="1">
      <c r="A90" s="24" t="s">
        <v>146</v>
      </c>
      <c r="B90" s="38" t="s">
        <v>147</v>
      </c>
      <c r="C90" s="26"/>
      <c r="D90" s="26"/>
      <c r="E90" s="66">
        <f t="shared" si="6"/>
        <v>0</v>
      </c>
      <c r="F90" s="26">
        <v>13.9</v>
      </c>
      <c r="G90" s="66">
        <f t="shared" si="7"/>
        <v>13.9</v>
      </c>
      <c r="H90" s="26"/>
      <c r="I90" s="26"/>
    </row>
    <row r="91" spans="1:9" ht="29.45" hidden="1" customHeight="1">
      <c r="A91" s="24" t="s">
        <v>778</v>
      </c>
      <c r="B91" s="38" t="s">
        <v>698</v>
      </c>
      <c r="C91" s="26"/>
      <c r="D91" s="26"/>
      <c r="E91" s="66">
        <f t="shared" si="6"/>
        <v>0</v>
      </c>
      <c r="F91" s="26">
        <v>0</v>
      </c>
      <c r="G91" s="66">
        <f t="shared" si="7"/>
        <v>0</v>
      </c>
      <c r="H91" s="26"/>
      <c r="I91" s="26"/>
    </row>
    <row r="92" spans="1:9" ht="38.25" hidden="1">
      <c r="A92" s="24" t="s">
        <v>617</v>
      </c>
      <c r="B92" s="38" t="s">
        <v>618</v>
      </c>
      <c r="C92" s="26"/>
      <c r="D92" s="26"/>
      <c r="E92" s="66">
        <f t="shared" si="6"/>
        <v>0</v>
      </c>
      <c r="F92" s="26">
        <v>0</v>
      </c>
      <c r="G92" s="66">
        <f t="shared" si="7"/>
        <v>0</v>
      </c>
      <c r="H92" s="26"/>
      <c r="I92" s="26"/>
    </row>
    <row r="93" spans="1:9" s="28" customFormat="1" ht="18.600000000000001" customHeight="1">
      <c r="A93" s="39" t="s">
        <v>148</v>
      </c>
      <c r="B93" s="40" t="s">
        <v>149</v>
      </c>
      <c r="C93" s="27">
        <f>C94</f>
        <v>4618</v>
      </c>
      <c r="D93" s="27">
        <f>D94</f>
        <v>4618</v>
      </c>
      <c r="E93" s="66">
        <f t="shared" si="6"/>
        <v>0</v>
      </c>
      <c r="F93" s="27">
        <f>F94+F95+F96</f>
        <v>4620.2</v>
      </c>
      <c r="G93" s="66">
        <f t="shared" si="7"/>
        <v>2.1999999999998181</v>
      </c>
      <c r="H93" s="27">
        <f t="shared" si="8"/>
        <v>100.04763967085317</v>
      </c>
      <c r="I93" s="27">
        <f>I97</f>
        <v>0</v>
      </c>
    </row>
    <row r="94" spans="1:9" s="28" customFormat="1" ht="43.9" customHeight="1">
      <c r="A94" s="24" t="s">
        <v>150</v>
      </c>
      <c r="B94" s="38" t="s">
        <v>151</v>
      </c>
      <c r="C94" s="26">
        <v>4618</v>
      </c>
      <c r="D94" s="26">
        <v>4618</v>
      </c>
      <c r="E94" s="66">
        <f t="shared" si="6"/>
        <v>0</v>
      </c>
      <c r="F94" s="26">
        <v>4382</v>
      </c>
      <c r="G94" s="66">
        <f t="shared" si="7"/>
        <v>-236</v>
      </c>
      <c r="H94" s="26">
        <f t="shared" si="8"/>
        <v>94.889562581203975</v>
      </c>
      <c r="I94" s="27"/>
    </row>
    <row r="95" spans="1:9" s="28" customFormat="1" ht="29.45" customHeight="1">
      <c r="A95" s="24" t="s">
        <v>152</v>
      </c>
      <c r="B95" s="38" t="s">
        <v>153</v>
      </c>
      <c r="C95" s="31"/>
      <c r="D95" s="31"/>
      <c r="E95" s="66">
        <f t="shared" si="6"/>
        <v>0</v>
      </c>
      <c r="F95" s="31">
        <v>239</v>
      </c>
      <c r="G95" s="66">
        <f t="shared" si="7"/>
        <v>239</v>
      </c>
      <c r="H95" s="31"/>
      <c r="I95" s="31"/>
    </row>
    <row r="96" spans="1:9" s="28" customFormat="1" ht="44.45" customHeight="1">
      <c r="A96" s="24" t="s">
        <v>154</v>
      </c>
      <c r="B96" s="38" t="s">
        <v>155</v>
      </c>
      <c r="C96" s="31"/>
      <c r="D96" s="31"/>
      <c r="E96" s="66">
        <f t="shared" si="6"/>
        <v>0</v>
      </c>
      <c r="F96" s="31">
        <v>-0.8</v>
      </c>
      <c r="G96" s="66">
        <f t="shared" si="7"/>
        <v>-0.8</v>
      </c>
      <c r="H96" s="31"/>
      <c r="I96" s="31"/>
    </row>
    <row r="97" spans="1:9" ht="30.6" hidden="1" customHeight="1">
      <c r="A97" s="24" t="s">
        <v>156</v>
      </c>
      <c r="B97" s="38" t="s">
        <v>157</v>
      </c>
      <c r="C97" s="26">
        <v>0</v>
      </c>
      <c r="D97" s="26">
        <v>0</v>
      </c>
      <c r="E97" s="66">
        <f t="shared" si="6"/>
        <v>0</v>
      </c>
      <c r="F97" s="26">
        <v>0</v>
      </c>
      <c r="G97" s="66">
        <f t="shared" si="7"/>
        <v>0</v>
      </c>
      <c r="H97" s="26" t="e">
        <f t="shared" si="8"/>
        <v>#DIV/0!</v>
      </c>
      <c r="I97" s="26"/>
    </row>
    <row r="98" spans="1:9" ht="16.899999999999999" customHeight="1">
      <c r="A98" s="14" t="s">
        <v>158</v>
      </c>
      <c r="B98" s="19" t="s">
        <v>159</v>
      </c>
      <c r="C98" s="16">
        <f>C101+C106+C108</f>
        <v>19109.900000000001</v>
      </c>
      <c r="D98" s="16">
        <f t="shared" ref="D98" si="9">D101+D108+D106</f>
        <v>20609.900000000001</v>
      </c>
      <c r="E98" s="66">
        <f t="shared" si="6"/>
        <v>1500</v>
      </c>
      <c r="F98" s="16">
        <f>F101+F108+F106+F99</f>
        <v>24284.3</v>
      </c>
      <c r="G98" s="66">
        <f t="shared" si="7"/>
        <v>3674.3999999999978</v>
      </c>
      <c r="H98" s="16">
        <f t="shared" si="8"/>
        <v>117.82832522234459</v>
      </c>
      <c r="I98" s="16">
        <f t="shared" ref="I98" si="10">I101+I108+I106</f>
        <v>0</v>
      </c>
    </row>
    <row r="99" spans="1:9" ht="38.25">
      <c r="A99" s="14" t="s">
        <v>854</v>
      </c>
      <c r="B99" s="19" t="s">
        <v>837</v>
      </c>
      <c r="C99" s="16">
        <v>0</v>
      </c>
      <c r="D99" s="16">
        <v>0</v>
      </c>
      <c r="E99" s="66"/>
      <c r="F99" s="16">
        <f>F100</f>
        <v>18.600000000000001</v>
      </c>
      <c r="G99" s="66"/>
      <c r="H99" s="16"/>
      <c r="I99" s="16"/>
    </row>
    <row r="100" spans="1:9" ht="38.25">
      <c r="A100" s="29" t="s">
        <v>855</v>
      </c>
      <c r="B100" s="62" t="s">
        <v>838</v>
      </c>
      <c r="C100" s="31">
        <v>0</v>
      </c>
      <c r="D100" s="31">
        <v>0</v>
      </c>
      <c r="E100" s="79"/>
      <c r="F100" s="31">
        <v>18.600000000000001</v>
      </c>
      <c r="G100" s="79"/>
      <c r="H100" s="31"/>
      <c r="I100" s="16"/>
    </row>
    <row r="101" spans="1:9" s="35" customFormat="1" ht="28.9" customHeight="1">
      <c r="A101" s="14" t="s">
        <v>160</v>
      </c>
      <c r="B101" s="19" t="s">
        <v>161</v>
      </c>
      <c r="C101" s="44">
        <f>C103</f>
        <v>18870</v>
      </c>
      <c r="D101" s="44">
        <f t="shared" ref="D101" si="11">D103</f>
        <v>20370</v>
      </c>
      <c r="E101" s="66">
        <f t="shared" si="6"/>
        <v>1500</v>
      </c>
      <c r="F101" s="44">
        <f>F103+F104+F105</f>
        <v>24042.300000000003</v>
      </c>
      <c r="G101" s="66">
        <f t="shared" si="7"/>
        <v>3672.3000000000029</v>
      </c>
      <c r="H101" s="44">
        <f t="shared" si="8"/>
        <v>118.02798232695142</v>
      </c>
      <c r="I101" s="44">
        <f>I102</f>
        <v>0</v>
      </c>
    </row>
    <row r="102" spans="1:9" ht="51" hidden="1">
      <c r="A102" s="24" t="s">
        <v>162</v>
      </c>
      <c r="B102" s="38" t="s">
        <v>163</v>
      </c>
      <c r="C102" s="26"/>
      <c r="D102" s="26"/>
      <c r="E102" s="66">
        <f t="shared" si="6"/>
        <v>0</v>
      </c>
      <c r="F102" s="26"/>
      <c r="G102" s="66">
        <f t="shared" si="7"/>
        <v>0</v>
      </c>
      <c r="H102" s="31">
        <f t="shared" ref="H102" si="12">H104</f>
        <v>0</v>
      </c>
      <c r="I102" s="26"/>
    </row>
    <row r="103" spans="1:9" ht="44.45" customHeight="1">
      <c r="A103" s="24" t="s">
        <v>779</v>
      </c>
      <c r="B103" s="38" t="s">
        <v>699</v>
      </c>
      <c r="C103" s="26">
        <v>18870</v>
      </c>
      <c r="D103" s="26">
        <v>20370</v>
      </c>
      <c r="E103" s="66">
        <f t="shared" si="6"/>
        <v>1500</v>
      </c>
      <c r="F103" s="26">
        <v>22889.7</v>
      </c>
      <c r="G103" s="66">
        <f t="shared" si="7"/>
        <v>2519.7000000000007</v>
      </c>
      <c r="H103" s="31">
        <f t="shared" si="8"/>
        <v>112.36966126656849</v>
      </c>
      <c r="I103" s="26"/>
    </row>
    <row r="104" spans="1:9" ht="57" customHeight="1">
      <c r="A104" s="24" t="s">
        <v>780</v>
      </c>
      <c r="B104" s="38" t="s">
        <v>700</v>
      </c>
      <c r="C104" s="26"/>
      <c r="D104" s="26"/>
      <c r="E104" s="66">
        <f t="shared" si="6"/>
        <v>0</v>
      </c>
      <c r="F104" s="26">
        <v>1160.9000000000001</v>
      </c>
      <c r="G104" s="66">
        <f t="shared" si="7"/>
        <v>1160.9000000000001</v>
      </c>
      <c r="H104" s="26"/>
      <c r="I104" s="26"/>
    </row>
    <row r="105" spans="1:9" ht="33.75" customHeight="1">
      <c r="A105" s="24" t="s">
        <v>693</v>
      </c>
      <c r="B105" s="38" t="s">
        <v>692</v>
      </c>
      <c r="C105" s="26"/>
      <c r="D105" s="26"/>
      <c r="E105" s="66">
        <f t="shared" si="6"/>
        <v>0</v>
      </c>
      <c r="F105" s="26">
        <v>-8.3000000000000007</v>
      </c>
      <c r="G105" s="66">
        <f t="shared" si="7"/>
        <v>-8.3000000000000007</v>
      </c>
      <c r="H105" s="26"/>
      <c r="I105" s="26"/>
    </row>
    <row r="106" spans="1:9" ht="30" customHeight="1">
      <c r="A106" s="42" t="s">
        <v>527</v>
      </c>
      <c r="B106" s="54" t="s">
        <v>525</v>
      </c>
      <c r="C106" s="44">
        <f>C107</f>
        <v>2.9</v>
      </c>
      <c r="D106" s="44">
        <f>D107</f>
        <v>2.9</v>
      </c>
      <c r="E106" s="66">
        <f t="shared" si="6"/>
        <v>0</v>
      </c>
      <c r="F106" s="44">
        <f>F107</f>
        <v>1.8</v>
      </c>
      <c r="G106" s="66">
        <f t="shared" si="7"/>
        <v>-1.0999999999999999</v>
      </c>
      <c r="H106" s="44">
        <f t="shared" si="8"/>
        <v>62.068965517241381</v>
      </c>
      <c r="I106" s="44">
        <f t="shared" ref="I106" si="13">I107</f>
        <v>0</v>
      </c>
    </row>
    <row r="107" spans="1:9" ht="41.45" customHeight="1">
      <c r="A107" s="24" t="s">
        <v>528</v>
      </c>
      <c r="B107" s="38" t="s">
        <v>526</v>
      </c>
      <c r="C107" s="26">
        <v>2.9</v>
      </c>
      <c r="D107" s="26">
        <v>2.9</v>
      </c>
      <c r="E107" s="66">
        <f t="shared" si="6"/>
        <v>0</v>
      </c>
      <c r="F107" s="26">
        <v>1.8</v>
      </c>
      <c r="G107" s="66">
        <f t="shared" si="7"/>
        <v>-1.0999999999999999</v>
      </c>
      <c r="H107" s="26">
        <f t="shared" si="8"/>
        <v>62.068965517241381</v>
      </c>
      <c r="I107" s="26"/>
    </row>
    <row r="108" spans="1:9" s="35" customFormat="1" ht="30" customHeight="1">
      <c r="A108" s="14" t="s">
        <v>164</v>
      </c>
      <c r="B108" s="15" t="s">
        <v>165</v>
      </c>
      <c r="C108" s="16">
        <f>C112+C113+C115+C111+C109</f>
        <v>237</v>
      </c>
      <c r="D108" s="16">
        <f>D112+D113+D115+D111+D109</f>
        <v>237</v>
      </c>
      <c r="E108" s="66">
        <f t="shared" si="6"/>
        <v>0</v>
      </c>
      <c r="F108" s="16">
        <f>F112+F113+F115+F111+F109</f>
        <v>221.6</v>
      </c>
      <c r="G108" s="66">
        <f t="shared" si="7"/>
        <v>-15.400000000000006</v>
      </c>
      <c r="H108" s="16">
        <f t="shared" si="8"/>
        <v>93.502109704641342</v>
      </c>
      <c r="I108" s="16">
        <f>I112+I114+I115+I111+I109</f>
        <v>0</v>
      </c>
    </row>
    <row r="109" spans="1:9" ht="43.9" hidden="1" customHeight="1">
      <c r="A109" s="24" t="s">
        <v>166</v>
      </c>
      <c r="B109" s="25" t="s">
        <v>167</v>
      </c>
      <c r="C109" s="27"/>
      <c r="D109" s="27"/>
      <c r="E109" s="66">
        <f t="shared" si="6"/>
        <v>0</v>
      </c>
      <c r="F109" s="27">
        <f>F110</f>
        <v>0</v>
      </c>
      <c r="G109" s="66">
        <f t="shared" si="7"/>
        <v>0</v>
      </c>
      <c r="H109" s="27"/>
      <c r="I109" s="27"/>
    </row>
    <row r="110" spans="1:9" ht="63.75" hidden="1">
      <c r="A110" s="24" t="s">
        <v>712</v>
      </c>
      <c r="B110" s="25" t="s">
        <v>701</v>
      </c>
      <c r="C110" s="27"/>
      <c r="D110" s="27"/>
      <c r="E110" s="66">
        <f t="shared" si="6"/>
        <v>0</v>
      </c>
      <c r="F110" s="31">
        <v>0</v>
      </c>
      <c r="G110" s="66">
        <f t="shared" si="7"/>
        <v>0</v>
      </c>
      <c r="H110" s="31"/>
      <c r="I110" s="27"/>
    </row>
    <row r="111" spans="1:9" ht="63.75" hidden="1">
      <c r="A111" s="24" t="s">
        <v>168</v>
      </c>
      <c r="B111" s="25" t="s">
        <v>169</v>
      </c>
      <c r="C111" s="27">
        <v>0</v>
      </c>
      <c r="D111" s="27">
        <v>0</v>
      </c>
      <c r="E111" s="66">
        <f t="shared" si="6"/>
        <v>0</v>
      </c>
      <c r="F111" s="27">
        <v>0</v>
      </c>
      <c r="G111" s="66">
        <f t="shared" si="7"/>
        <v>0</v>
      </c>
      <c r="H111" s="27" t="e">
        <f t="shared" si="8"/>
        <v>#DIV/0!</v>
      </c>
      <c r="I111" s="27">
        <v>0</v>
      </c>
    </row>
    <row r="112" spans="1:9" ht="38.25" hidden="1">
      <c r="A112" s="24" t="s">
        <v>170</v>
      </c>
      <c r="B112" s="25" t="s">
        <v>171</v>
      </c>
      <c r="C112" s="26">
        <v>0</v>
      </c>
      <c r="D112" s="26">
        <v>0</v>
      </c>
      <c r="E112" s="66">
        <f t="shared" si="6"/>
        <v>0</v>
      </c>
      <c r="F112" s="26">
        <v>0</v>
      </c>
      <c r="G112" s="66">
        <f t="shared" si="7"/>
        <v>0</v>
      </c>
      <c r="H112" s="26" t="e">
        <f t="shared" si="8"/>
        <v>#DIV/0!</v>
      </c>
      <c r="I112" s="26">
        <v>0</v>
      </c>
    </row>
    <row r="113" spans="1:9" ht="18" customHeight="1">
      <c r="A113" s="21" t="s">
        <v>413</v>
      </c>
      <c r="B113" s="22" t="s">
        <v>412</v>
      </c>
      <c r="C113" s="23">
        <f>C114</f>
        <v>125</v>
      </c>
      <c r="D113" s="23">
        <f t="shared" ref="D113:F113" si="14">D114</f>
        <v>125</v>
      </c>
      <c r="E113" s="66">
        <f t="shared" si="6"/>
        <v>0</v>
      </c>
      <c r="F113" s="23">
        <f t="shared" si="14"/>
        <v>100</v>
      </c>
      <c r="G113" s="66">
        <f t="shared" si="7"/>
        <v>-25</v>
      </c>
      <c r="H113" s="23">
        <f t="shared" si="8"/>
        <v>80</v>
      </c>
      <c r="I113" s="23"/>
    </row>
    <row r="114" spans="1:9" ht="44.45" customHeight="1">
      <c r="A114" s="24" t="s">
        <v>172</v>
      </c>
      <c r="B114" s="25" t="s">
        <v>173</v>
      </c>
      <c r="C114" s="26">
        <v>125</v>
      </c>
      <c r="D114" s="26">
        <v>125</v>
      </c>
      <c r="E114" s="66">
        <f t="shared" si="6"/>
        <v>0</v>
      </c>
      <c r="F114" s="26">
        <v>100</v>
      </c>
      <c r="G114" s="66">
        <f t="shared" si="7"/>
        <v>-25</v>
      </c>
      <c r="H114" s="26">
        <f t="shared" si="8"/>
        <v>80</v>
      </c>
      <c r="I114" s="26"/>
    </row>
    <row r="115" spans="1:9" s="28" customFormat="1" ht="40.9" customHeight="1">
      <c r="A115" s="39" t="s">
        <v>174</v>
      </c>
      <c r="B115" s="40" t="s">
        <v>175</v>
      </c>
      <c r="C115" s="27">
        <f>C116</f>
        <v>112</v>
      </c>
      <c r="D115" s="27">
        <f>D116</f>
        <v>112</v>
      </c>
      <c r="E115" s="66">
        <f t="shared" si="6"/>
        <v>0</v>
      </c>
      <c r="F115" s="27">
        <f>F116</f>
        <v>121.6</v>
      </c>
      <c r="G115" s="66">
        <f t="shared" si="7"/>
        <v>9.5999999999999943</v>
      </c>
      <c r="H115" s="27">
        <f t="shared" si="8"/>
        <v>108.57142857142857</v>
      </c>
      <c r="I115" s="27">
        <f>I116</f>
        <v>0</v>
      </c>
    </row>
    <row r="116" spans="1:9" ht="69.599999999999994" customHeight="1">
      <c r="A116" s="24" t="s">
        <v>176</v>
      </c>
      <c r="B116" s="25" t="s">
        <v>177</v>
      </c>
      <c r="C116" s="26">
        <v>112</v>
      </c>
      <c r="D116" s="26">
        <v>112</v>
      </c>
      <c r="E116" s="66">
        <f t="shared" si="6"/>
        <v>0</v>
      </c>
      <c r="F116" s="26">
        <v>121.6</v>
      </c>
      <c r="G116" s="66">
        <f t="shared" si="7"/>
        <v>9.5999999999999943</v>
      </c>
      <c r="H116" s="26">
        <f t="shared" si="8"/>
        <v>108.57142857142857</v>
      </c>
      <c r="I116" s="26"/>
    </row>
    <row r="117" spans="1:9" ht="25.5" hidden="1">
      <c r="A117" s="14" t="s">
        <v>178</v>
      </c>
      <c r="B117" s="19" t="s">
        <v>179</v>
      </c>
      <c r="C117" s="16">
        <f>C118+C120+C124</f>
        <v>0</v>
      </c>
      <c r="D117" s="16">
        <f>D118+D120+D124</f>
        <v>0</v>
      </c>
      <c r="E117" s="66">
        <f t="shared" si="6"/>
        <v>0</v>
      </c>
      <c r="F117" s="16">
        <f>F118+F120+F124</f>
        <v>0</v>
      </c>
      <c r="G117" s="66">
        <f t="shared" si="7"/>
        <v>0</v>
      </c>
      <c r="H117" s="16" t="e">
        <f t="shared" si="8"/>
        <v>#DIV/0!</v>
      </c>
      <c r="I117" s="16">
        <f>I118+I120+I124</f>
        <v>0</v>
      </c>
    </row>
    <row r="118" spans="1:9" s="32" customFormat="1" ht="25.5" hidden="1">
      <c r="A118" s="21" t="s">
        <v>180</v>
      </c>
      <c r="B118" s="22" t="s">
        <v>181</v>
      </c>
      <c r="C118" s="23"/>
      <c r="D118" s="23"/>
      <c r="E118" s="66">
        <f t="shared" si="6"/>
        <v>0</v>
      </c>
      <c r="F118" s="23"/>
      <c r="G118" s="66">
        <f t="shared" si="7"/>
        <v>0</v>
      </c>
      <c r="H118" s="23" t="e">
        <f t="shared" si="8"/>
        <v>#DIV/0!</v>
      </c>
      <c r="I118" s="23"/>
    </row>
    <row r="119" spans="1:9" ht="25.5" hidden="1">
      <c r="A119" s="21" t="s">
        <v>182</v>
      </c>
      <c r="B119" s="30" t="s">
        <v>183</v>
      </c>
      <c r="C119" s="23"/>
      <c r="D119" s="23"/>
      <c r="E119" s="66">
        <f t="shared" si="6"/>
        <v>0</v>
      </c>
      <c r="F119" s="23"/>
      <c r="G119" s="66">
        <f t="shared" si="7"/>
        <v>0</v>
      </c>
      <c r="H119" s="23" t="e">
        <f t="shared" si="8"/>
        <v>#DIV/0!</v>
      </c>
      <c r="I119" s="23"/>
    </row>
    <row r="120" spans="1:9" hidden="1">
      <c r="A120" s="39" t="s">
        <v>184</v>
      </c>
      <c r="B120" s="40" t="s">
        <v>185</v>
      </c>
      <c r="C120" s="27">
        <f>C121+C122</f>
        <v>0</v>
      </c>
      <c r="D120" s="27">
        <f>D121+D122</f>
        <v>0</v>
      </c>
      <c r="E120" s="66">
        <f t="shared" si="6"/>
        <v>0</v>
      </c>
      <c r="F120" s="27">
        <f>F121+F122</f>
        <v>0</v>
      </c>
      <c r="G120" s="66">
        <f t="shared" si="7"/>
        <v>0</v>
      </c>
      <c r="H120" s="27" t="e">
        <f t="shared" si="8"/>
        <v>#DIV/0!</v>
      </c>
      <c r="I120" s="27">
        <f>I121+I122</f>
        <v>0</v>
      </c>
    </row>
    <row r="121" spans="1:9" hidden="1">
      <c r="A121" s="24" t="s">
        <v>186</v>
      </c>
      <c r="B121" s="25" t="s">
        <v>187</v>
      </c>
      <c r="C121" s="26"/>
      <c r="D121" s="26"/>
      <c r="E121" s="66">
        <f t="shared" si="6"/>
        <v>0</v>
      </c>
      <c r="F121" s="26"/>
      <c r="G121" s="66">
        <f t="shared" si="7"/>
        <v>0</v>
      </c>
      <c r="H121" s="26" t="e">
        <f t="shared" si="8"/>
        <v>#DIV/0!</v>
      </c>
      <c r="I121" s="26"/>
    </row>
    <row r="122" spans="1:9" ht="25.5" hidden="1">
      <c r="A122" s="24" t="s">
        <v>188</v>
      </c>
      <c r="B122" s="25" t="s">
        <v>189</v>
      </c>
      <c r="C122" s="26">
        <f>C123</f>
        <v>0</v>
      </c>
      <c r="D122" s="26">
        <f>D123</f>
        <v>0</v>
      </c>
      <c r="E122" s="66">
        <f t="shared" si="6"/>
        <v>0</v>
      </c>
      <c r="F122" s="26">
        <f>F123</f>
        <v>0</v>
      </c>
      <c r="G122" s="66">
        <f t="shared" si="7"/>
        <v>0</v>
      </c>
      <c r="H122" s="26" t="e">
        <f t="shared" si="8"/>
        <v>#DIV/0!</v>
      </c>
      <c r="I122" s="26">
        <f>I123</f>
        <v>0</v>
      </c>
    </row>
    <row r="123" spans="1:9" ht="38.25" hidden="1">
      <c r="A123" s="24" t="s">
        <v>190</v>
      </c>
      <c r="B123" s="25" t="s">
        <v>191</v>
      </c>
      <c r="C123" s="26">
        <v>0</v>
      </c>
      <c r="D123" s="26">
        <v>0</v>
      </c>
      <c r="E123" s="66">
        <f t="shared" si="6"/>
        <v>0</v>
      </c>
      <c r="F123" s="26">
        <v>0</v>
      </c>
      <c r="G123" s="66">
        <f t="shared" si="7"/>
        <v>0</v>
      </c>
      <c r="H123" s="26" t="e">
        <f t="shared" si="8"/>
        <v>#DIV/0!</v>
      </c>
      <c r="I123" s="26">
        <v>0</v>
      </c>
    </row>
    <row r="124" spans="1:9" hidden="1">
      <c r="A124" s="39" t="s">
        <v>192</v>
      </c>
      <c r="B124" s="40" t="s">
        <v>193</v>
      </c>
      <c r="C124" s="27">
        <f>C125+C127+C129</f>
        <v>0</v>
      </c>
      <c r="D124" s="27">
        <f>D125+D127+D129</f>
        <v>0</v>
      </c>
      <c r="E124" s="66">
        <f t="shared" si="6"/>
        <v>0</v>
      </c>
      <c r="F124" s="27">
        <f>F125+F127+F129</f>
        <v>0</v>
      </c>
      <c r="G124" s="66">
        <f t="shared" si="7"/>
        <v>0</v>
      </c>
      <c r="H124" s="27" t="e">
        <f t="shared" si="8"/>
        <v>#DIV/0!</v>
      </c>
      <c r="I124" s="27">
        <f>I125+I127+I129</f>
        <v>0</v>
      </c>
    </row>
    <row r="125" spans="1:9" hidden="1">
      <c r="A125" s="24" t="s">
        <v>194</v>
      </c>
      <c r="B125" s="25" t="s">
        <v>195</v>
      </c>
      <c r="C125" s="26">
        <f>C126</f>
        <v>0</v>
      </c>
      <c r="D125" s="26">
        <f>D126</f>
        <v>0</v>
      </c>
      <c r="E125" s="66">
        <f t="shared" si="6"/>
        <v>0</v>
      </c>
      <c r="F125" s="26">
        <f>F126</f>
        <v>0</v>
      </c>
      <c r="G125" s="66">
        <f t="shared" si="7"/>
        <v>0</v>
      </c>
      <c r="H125" s="26" t="e">
        <f t="shared" si="8"/>
        <v>#DIV/0!</v>
      </c>
      <c r="I125" s="26">
        <f>I126</f>
        <v>0</v>
      </c>
    </row>
    <row r="126" spans="1:9" hidden="1">
      <c r="A126" s="24" t="s">
        <v>196</v>
      </c>
      <c r="B126" s="25" t="s">
        <v>197</v>
      </c>
      <c r="C126" s="26">
        <v>0</v>
      </c>
      <c r="D126" s="26">
        <v>0</v>
      </c>
      <c r="E126" s="66">
        <f t="shared" si="6"/>
        <v>0</v>
      </c>
      <c r="F126" s="26">
        <v>0</v>
      </c>
      <c r="G126" s="66">
        <f t="shared" si="7"/>
        <v>0</v>
      </c>
      <c r="H126" s="26" t="e">
        <f t="shared" si="8"/>
        <v>#DIV/0!</v>
      </c>
      <c r="I126" s="26">
        <v>0</v>
      </c>
    </row>
    <row r="127" spans="1:9" ht="25.5" hidden="1">
      <c r="A127" s="24" t="s">
        <v>198</v>
      </c>
      <c r="B127" s="25" t="s">
        <v>199</v>
      </c>
      <c r="C127" s="26">
        <f>C128</f>
        <v>0</v>
      </c>
      <c r="D127" s="26">
        <f>D128</f>
        <v>0</v>
      </c>
      <c r="E127" s="66">
        <f t="shared" si="6"/>
        <v>0</v>
      </c>
      <c r="F127" s="26">
        <f>F128</f>
        <v>0</v>
      </c>
      <c r="G127" s="66">
        <f t="shared" si="7"/>
        <v>0</v>
      </c>
      <c r="H127" s="26" t="e">
        <f t="shared" si="8"/>
        <v>#DIV/0!</v>
      </c>
      <c r="I127" s="26">
        <f>I128</f>
        <v>0</v>
      </c>
    </row>
    <row r="128" spans="1:9" ht="38.25" hidden="1">
      <c r="A128" s="24" t="s">
        <v>200</v>
      </c>
      <c r="B128" s="25" t="s">
        <v>201</v>
      </c>
      <c r="C128" s="26">
        <v>0</v>
      </c>
      <c r="D128" s="26">
        <v>0</v>
      </c>
      <c r="E128" s="66">
        <f t="shared" si="6"/>
        <v>0</v>
      </c>
      <c r="F128" s="26">
        <v>0</v>
      </c>
      <c r="G128" s="66">
        <f t="shared" si="7"/>
        <v>0</v>
      </c>
      <c r="H128" s="26" t="e">
        <f t="shared" si="8"/>
        <v>#DIV/0!</v>
      </c>
      <c r="I128" s="26">
        <v>0</v>
      </c>
    </row>
    <row r="129" spans="1:9" hidden="1">
      <c r="A129" s="24" t="s">
        <v>202</v>
      </c>
      <c r="B129" s="25" t="s">
        <v>203</v>
      </c>
      <c r="C129" s="26">
        <f>C130</f>
        <v>0</v>
      </c>
      <c r="D129" s="26">
        <f>D130</f>
        <v>0</v>
      </c>
      <c r="E129" s="66">
        <f t="shared" si="6"/>
        <v>0</v>
      </c>
      <c r="F129" s="26">
        <f>F130</f>
        <v>0</v>
      </c>
      <c r="G129" s="66">
        <f t="shared" si="7"/>
        <v>0</v>
      </c>
      <c r="H129" s="26" t="e">
        <f t="shared" si="8"/>
        <v>#DIV/0!</v>
      </c>
      <c r="I129" s="26">
        <f>I130</f>
        <v>0</v>
      </c>
    </row>
    <row r="130" spans="1:9" hidden="1">
      <c r="A130" s="24" t="s">
        <v>204</v>
      </c>
      <c r="B130" s="25" t="s">
        <v>205</v>
      </c>
      <c r="C130" s="26">
        <v>0</v>
      </c>
      <c r="D130" s="26">
        <v>0</v>
      </c>
      <c r="E130" s="66">
        <f t="shared" si="6"/>
        <v>0</v>
      </c>
      <c r="F130" s="26">
        <v>0</v>
      </c>
      <c r="G130" s="66">
        <f t="shared" si="7"/>
        <v>0</v>
      </c>
      <c r="H130" s="26" t="e">
        <f t="shared" si="8"/>
        <v>#DIV/0!</v>
      </c>
      <c r="I130" s="26">
        <v>0</v>
      </c>
    </row>
    <row r="131" spans="1:9" ht="31.15" customHeight="1">
      <c r="A131" s="14" t="s">
        <v>206</v>
      </c>
      <c r="B131" s="19" t="s">
        <v>207</v>
      </c>
      <c r="C131" s="16">
        <f>C134+C136+C150+C153+C155+C132+C145</f>
        <v>163059.70000000001</v>
      </c>
      <c r="D131" s="16">
        <f>D134+D136+D150+D153+D155+D132+D145</f>
        <v>183516.6</v>
      </c>
      <c r="E131" s="66">
        <f t="shared" si="6"/>
        <v>20456.899999999994</v>
      </c>
      <c r="F131" s="16">
        <f>F134+F136+F150+F153+F155+F132+F145</f>
        <v>163630.39999999997</v>
      </c>
      <c r="G131" s="66">
        <f t="shared" si="7"/>
        <v>-19886.200000000041</v>
      </c>
      <c r="H131" s="16">
        <f t="shared" si="8"/>
        <v>89.163814063686857</v>
      </c>
      <c r="I131" s="16">
        <f>I134+I136+I150+I153+I155+I132</f>
        <v>0</v>
      </c>
    </row>
    <row r="132" spans="1:9" ht="51">
      <c r="A132" s="33" t="s">
        <v>208</v>
      </c>
      <c r="B132" s="34" t="s">
        <v>209</v>
      </c>
      <c r="C132" s="16">
        <f>C133</f>
        <v>49.1</v>
      </c>
      <c r="D132" s="16">
        <f>D133</f>
        <v>20386</v>
      </c>
      <c r="E132" s="66">
        <f t="shared" si="6"/>
        <v>20336.900000000001</v>
      </c>
      <c r="F132" s="16">
        <f>F133</f>
        <v>11601.6</v>
      </c>
      <c r="G132" s="66">
        <f t="shared" si="7"/>
        <v>-8784.4</v>
      </c>
      <c r="H132" s="16">
        <f t="shared" si="8"/>
        <v>56.909643873246353</v>
      </c>
      <c r="I132" s="16">
        <f>I133</f>
        <v>0</v>
      </c>
    </row>
    <row r="133" spans="1:9" s="32" customFormat="1" ht="43.15" customHeight="1">
      <c r="A133" s="37" t="s">
        <v>210</v>
      </c>
      <c r="B133" s="45" t="s">
        <v>211</v>
      </c>
      <c r="C133" s="26">
        <v>49.1</v>
      </c>
      <c r="D133" s="26">
        <v>20386</v>
      </c>
      <c r="E133" s="66">
        <f t="shared" si="6"/>
        <v>20336.900000000001</v>
      </c>
      <c r="F133" s="26">
        <v>11601.6</v>
      </c>
      <c r="G133" s="66">
        <f t="shared" si="7"/>
        <v>-8784.4</v>
      </c>
      <c r="H133" s="26">
        <f t="shared" si="8"/>
        <v>56.909643873246353</v>
      </c>
      <c r="I133" s="26"/>
    </row>
    <row r="134" spans="1:9" hidden="1">
      <c r="A134" s="14" t="s">
        <v>212</v>
      </c>
      <c r="B134" s="15" t="s">
        <v>213</v>
      </c>
      <c r="C134" s="16">
        <f>C135</f>
        <v>0</v>
      </c>
      <c r="D134" s="16">
        <f>D135</f>
        <v>0</v>
      </c>
      <c r="E134" s="66">
        <f t="shared" si="6"/>
        <v>0</v>
      </c>
      <c r="F134" s="16">
        <f>F135</f>
        <v>0</v>
      </c>
      <c r="G134" s="66">
        <f t="shared" si="7"/>
        <v>0</v>
      </c>
      <c r="H134" s="16" t="e">
        <f t="shared" si="8"/>
        <v>#DIV/0!</v>
      </c>
      <c r="I134" s="16">
        <f>I135</f>
        <v>0</v>
      </c>
    </row>
    <row r="135" spans="1:9" ht="25.5" hidden="1">
      <c r="A135" s="24" t="s">
        <v>214</v>
      </c>
      <c r="B135" s="25" t="s">
        <v>215</v>
      </c>
      <c r="C135" s="26">
        <v>0</v>
      </c>
      <c r="D135" s="26">
        <v>0</v>
      </c>
      <c r="E135" s="66">
        <f t="shared" si="6"/>
        <v>0</v>
      </c>
      <c r="F135" s="26"/>
      <c r="G135" s="66">
        <f t="shared" si="7"/>
        <v>0</v>
      </c>
      <c r="H135" s="26" t="e">
        <f t="shared" si="8"/>
        <v>#DIV/0!</v>
      </c>
      <c r="I135" s="26"/>
    </row>
    <row r="136" spans="1:9" ht="57" customHeight="1">
      <c r="A136" s="14" t="s">
        <v>216</v>
      </c>
      <c r="B136" s="15" t="s">
        <v>217</v>
      </c>
      <c r="C136" s="16">
        <f>C137+C139+C141+C143</f>
        <v>137009</v>
      </c>
      <c r="D136" s="16">
        <f>D137+D139+D141+D143</f>
        <v>137009</v>
      </c>
      <c r="E136" s="66">
        <f t="shared" si="6"/>
        <v>0</v>
      </c>
      <c r="F136" s="16">
        <f>F137+F139+F141+F143</f>
        <v>126828.19999999998</v>
      </c>
      <c r="G136" s="66">
        <f t="shared" si="7"/>
        <v>-10180.800000000017</v>
      </c>
      <c r="H136" s="16">
        <f t="shared" si="8"/>
        <v>92.569247275726397</v>
      </c>
      <c r="I136" s="16">
        <f>I137+I139+I141+I143</f>
        <v>0</v>
      </c>
    </row>
    <row r="137" spans="1:9" ht="43.9" customHeight="1">
      <c r="A137" s="39" t="s">
        <v>218</v>
      </c>
      <c r="B137" s="40" t="s">
        <v>219</v>
      </c>
      <c r="C137" s="27">
        <f>C138</f>
        <v>109234</v>
      </c>
      <c r="D137" s="27">
        <f>D138</f>
        <v>109234</v>
      </c>
      <c r="E137" s="66">
        <f t="shared" si="6"/>
        <v>0</v>
      </c>
      <c r="F137" s="27">
        <f>F138</f>
        <v>102702.2</v>
      </c>
      <c r="G137" s="66">
        <f t="shared" si="7"/>
        <v>-6531.8000000000029</v>
      </c>
      <c r="H137" s="27">
        <f t="shared" si="8"/>
        <v>94.020359961184241</v>
      </c>
      <c r="I137" s="27">
        <f>I138</f>
        <v>0</v>
      </c>
    </row>
    <row r="138" spans="1:9" ht="55.15" customHeight="1">
      <c r="A138" s="24" t="s">
        <v>220</v>
      </c>
      <c r="B138" s="25" t="s">
        <v>221</v>
      </c>
      <c r="C138" s="31">
        <v>109234</v>
      </c>
      <c r="D138" s="31">
        <v>109234</v>
      </c>
      <c r="E138" s="66">
        <f t="shared" si="6"/>
        <v>0</v>
      </c>
      <c r="F138" s="31">
        <v>102702.2</v>
      </c>
      <c r="G138" s="66">
        <f t="shared" si="7"/>
        <v>-6531.8000000000029</v>
      </c>
      <c r="H138" s="31">
        <f t="shared" si="8"/>
        <v>94.020359961184241</v>
      </c>
      <c r="I138" s="31"/>
    </row>
    <row r="139" spans="1:9" ht="55.15" customHeight="1">
      <c r="A139" s="21" t="s">
        <v>222</v>
      </c>
      <c r="B139" s="22" t="s">
        <v>223</v>
      </c>
      <c r="C139" s="27">
        <f>C140</f>
        <v>4720</v>
      </c>
      <c r="D139" s="27">
        <f>D140</f>
        <v>4720</v>
      </c>
      <c r="E139" s="66">
        <f t="shared" si="6"/>
        <v>0</v>
      </c>
      <c r="F139" s="27">
        <f>F140</f>
        <v>3933.5</v>
      </c>
      <c r="G139" s="66">
        <f t="shared" si="7"/>
        <v>-786.5</v>
      </c>
      <c r="H139" s="27">
        <f t="shared" si="8"/>
        <v>83.336864406779668</v>
      </c>
      <c r="I139" s="27">
        <f>I140</f>
        <v>0</v>
      </c>
    </row>
    <row r="140" spans="1:9" ht="42" customHeight="1">
      <c r="A140" s="24" t="s">
        <v>224</v>
      </c>
      <c r="B140" s="25" t="s">
        <v>225</v>
      </c>
      <c r="C140" s="26">
        <v>4720</v>
      </c>
      <c r="D140" s="26">
        <v>4720</v>
      </c>
      <c r="E140" s="66">
        <f t="shared" si="6"/>
        <v>0</v>
      </c>
      <c r="F140" s="26">
        <v>3933.5</v>
      </c>
      <c r="G140" s="66">
        <f t="shared" si="7"/>
        <v>-786.5</v>
      </c>
      <c r="H140" s="26">
        <f t="shared" si="8"/>
        <v>83.336864406779668</v>
      </c>
      <c r="I140" s="26"/>
    </row>
    <row r="141" spans="1:9" ht="56.45" customHeight="1">
      <c r="A141" s="39" t="s">
        <v>226</v>
      </c>
      <c r="B141" s="40" t="s">
        <v>227</v>
      </c>
      <c r="C141" s="27">
        <f>C142</f>
        <v>1297</v>
      </c>
      <c r="D141" s="27">
        <f>D142</f>
        <v>1297</v>
      </c>
      <c r="E141" s="66">
        <f t="shared" si="6"/>
        <v>0</v>
      </c>
      <c r="F141" s="27">
        <f>F142</f>
        <v>1207.9000000000001</v>
      </c>
      <c r="G141" s="66">
        <f t="shared" si="7"/>
        <v>-89.099999999999909</v>
      </c>
      <c r="H141" s="27">
        <f t="shared" si="8"/>
        <v>93.130300693909035</v>
      </c>
      <c r="I141" s="27">
        <f>I142</f>
        <v>0</v>
      </c>
    </row>
    <row r="142" spans="1:9" ht="42.6" customHeight="1">
      <c r="A142" s="24" t="s">
        <v>228</v>
      </c>
      <c r="B142" s="25" t="s">
        <v>229</v>
      </c>
      <c r="C142" s="26">
        <v>1297</v>
      </c>
      <c r="D142" s="26">
        <v>1297</v>
      </c>
      <c r="E142" s="66">
        <f t="shared" si="6"/>
        <v>0</v>
      </c>
      <c r="F142" s="26">
        <v>1207.9000000000001</v>
      </c>
      <c r="G142" s="66">
        <f t="shared" si="7"/>
        <v>-89.099999999999909</v>
      </c>
      <c r="H142" s="26">
        <f t="shared" si="8"/>
        <v>93.130300693909035</v>
      </c>
      <c r="I142" s="26"/>
    </row>
    <row r="143" spans="1:9" ht="29.45" customHeight="1">
      <c r="A143" s="39" t="s">
        <v>230</v>
      </c>
      <c r="B143" s="40" t="s">
        <v>231</v>
      </c>
      <c r="C143" s="23">
        <f>C144</f>
        <v>21758</v>
      </c>
      <c r="D143" s="23">
        <f>D144</f>
        <v>21758</v>
      </c>
      <c r="E143" s="66">
        <f t="shared" si="6"/>
        <v>0</v>
      </c>
      <c r="F143" s="23">
        <f>F144</f>
        <v>18984.599999999999</v>
      </c>
      <c r="G143" s="66">
        <f t="shared" si="7"/>
        <v>-2773.4000000000015</v>
      </c>
      <c r="H143" s="23">
        <f t="shared" si="8"/>
        <v>87.253424027943737</v>
      </c>
      <c r="I143" s="23"/>
    </row>
    <row r="144" spans="1:9" ht="30" customHeight="1">
      <c r="A144" s="24" t="s">
        <v>232</v>
      </c>
      <c r="B144" s="25" t="s">
        <v>233</v>
      </c>
      <c r="C144" s="26">
        <v>21758</v>
      </c>
      <c r="D144" s="26">
        <v>21758</v>
      </c>
      <c r="E144" s="66">
        <f t="shared" ref="E144:E206" si="15">D144-C144</f>
        <v>0</v>
      </c>
      <c r="F144" s="26">
        <v>18984.599999999999</v>
      </c>
      <c r="G144" s="66">
        <f t="shared" ref="G144:G206" si="16">F144-D144</f>
        <v>-2773.4000000000015</v>
      </c>
      <c r="H144" s="26">
        <f t="shared" ref="H144:H206" si="17">F144/D144*100</f>
        <v>87.253424027943737</v>
      </c>
      <c r="I144" s="26"/>
    </row>
    <row r="145" spans="1:9" s="35" customFormat="1" ht="31.9" customHeight="1">
      <c r="A145" s="14" t="s">
        <v>234</v>
      </c>
      <c r="B145" s="15" t="s">
        <v>235</v>
      </c>
      <c r="C145" s="16">
        <f>C146+C148</f>
        <v>7238.9</v>
      </c>
      <c r="D145" s="16">
        <f>D146+D148</f>
        <v>7238.9</v>
      </c>
      <c r="E145" s="66">
        <f t="shared" si="15"/>
        <v>0</v>
      </c>
      <c r="F145" s="16">
        <f>F146+F148</f>
        <v>7188.7999999999993</v>
      </c>
      <c r="G145" s="66">
        <f t="shared" si="16"/>
        <v>-50.100000000000364</v>
      </c>
      <c r="H145" s="16">
        <f t="shared" si="17"/>
        <v>99.307905897304835</v>
      </c>
      <c r="I145" s="16"/>
    </row>
    <row r="146" spans="1:9" s="28" customFormat="1" ht="31.15" customHeight="1">
      <c r="A146" s="39" t="s">
        <v>236</v>
      </c>
      <c r="B146" s="40" t="s">
        <v>237</v>
      </c>
      <c r="C146" s="27">
        <f>C147</f>
        <v>7170</v>
      </c>
      <c r="D146" s="27">
        <f>D147</f>
        <v>7170</v>
      </c>
      <c r="E146" s="66">
        <f t="shared" si="15"/>
        <v>0</v>
      </c>
      <c r="F146" s="27">
        <f>F147</f>
        <v>7010.4</v>
      </c>
      <c r="G146" s="66">
        <f t="shared" si="16"/>
        <v>-159.60000000000036</v>
      </c>
      <c r="H146" s="27">
        <f t="shared" si="17"/>
        <v>97.774058577405853</v>
      </c>
      <c r="I146" s="27"/>
    </row>
    <row r="147" spans="1:9" ht="68.45" customHeight="1">
      <c r="A147" s="24" t="s">
        <v>238</v>
      </c>
      <c r="B147" s="25" t="s">
        <v>239</v>
      </c>
      <c r="C147" s="26">
        <v>7170</v>
      </c>
      <c r="D147" s="26">
        <v>7170</v>
      </c>
      <c r="E147" s="66">
        <f t="shared" si="15"/>
        <v>0</v>
      </c>
      <c r="F147" s="26">
        <v>7010.4</v>
      </c>
      <c r="G147" s="66">
        <f t="shared" si="16"/>
        <v>-159.60000000000036</v>
      </c>
      <c r="H147" s="26">
        <f t="shared" si="17"/>
        <v>97.774058577405853</v>
      </c>
      <c r="I147" s="26"/>
    </row>
    <row r="148" spans="1:9" s="28" customFormat="1" ht="28.9" customHeight="1">
      <c r="A148" s="39" t="s">
        <v>240</v>
      </c>
      <c r="B148" s="40" t="s">
        <v>241</v>
      </c>
      <c r="C148" s="27">
        <f>C149</f>
        <v>68.900000000000006</v>
      </c>
      <c r="D148" s="27">
        <f>D149</f>
        <v>68.900000000000006</v>
      </c>
      <c r="E148" s="66">
        <f t="shared" si="15"/>
        <v>0</v>
      </c>
      <c r="F148" s="27">
        <f>F149</f>
        <v>178.4</v>
      </c>
      <c r="G148" s="66">
        <f t="shared" si="16"/>
        <v>109.5</v>
      </c>
      <c r="H148" s="27">
        <f t="shared" si="17"/>
        <v>258.92597968069663</v>
      </c>
      <c r="I148" s="27"/>
    </row>
    <row r="149" spans="1:9" ht="55.9" customHeight="1">
      <c r="A149" s="24" t="s">
        <v>242</v>
      </c>
      <c r="B149" s="25" t="s">
        <v>243</v>
      </c>
      <c r="C149" s="26">
        <v>68.900000000000006</v>
      </c>
      <c r="D149" s="26">
        <v>68.900000000000006</v>
      </c>
      <c r="E149" s="66">
        <f t="shared" si="15"/>
        <v>0</v>
      </c>
      <c r="F149" s="26">
        <v>178.4</v>
      </c>
      <c r="G149" s="66">
        <f t="shared" si="16"/>
        <v>109.5</v>
      </c>
      <c r="H149" s="26">
        <f t="shared" si="17"/>
        <v>258.92597968069663</v>
      </c>
      <c r="I149" s="26"/>
    </row>
    <row r="150" spans="1:9" hidden="1">
      <c r="A150" s="46" t="s">
        <v>244</v>
      </c>
      <c r="B150" s="15" t="s">
        <v>245</v>
      </c>
      <c r="C150" s="16">
        <f>C151</f>
        <v>0</v>
      </c>
      <c r="D150" s="16">
        <f>D151</f>
        <v>0</v>
      </c>
      <c r="E150" s="66">
        <f t="shared" si="15"/>
        <v>0</v>
      </c>
      <c r="F150" s="16">
        <f>F151</f>
        <v>0</v>
      </c>
      <c r="G150" s="66">
        <f t="shared" si="16"/>
        <v>0</v>
      </c>
      <c r="H150" s="16" t="e">
        <f t="shared" si="17"/>
        <v>#DIV/0!</v>
      </c>
      <c r="I150" s="16">
        <f>I151</f>
        <v>0</v>
      </c>
    </row>
    <row r="151" spans="1:9" ht="31.15" hidden="1" customHeight="1">
      <c r="A151" s="47" t="s">
        <v>246</v>
      </c>
      <c r="B151" s="40" t="s">
        <v>247</v>
      </c>
      <c r="C151" s="27">
        <f>C152</f>
        <v>0</v>
      </c>
      <c r="D151" s="27">
        <f>D152</f>
        <v>0</v>
      </c>
      <c r="E151" s="66">
        <f t="shared" si="15"/>
        <v>0</v>
      </c>
      <c r="F151" s="27">
        <f>F152</f>
        <v>0</v>
      </c>
      <c r="G151" s="66">
        <f t="shared" si="16"/>
        <v>0</v>
      </c>
      <c r="H151" s="27" t="e">
        <f t="shared" si="17"/>
        <v>#DIV/0!</v>
      </c>
      <c r="I151" s="27">
        <f>I152</f>
        <v>0</v>
      </c>
    </row>
    <row r="152" spans="1:9" ht="38.25" hidden="1">
      <c r="A152" s="48" t="s">
        <v>248</v>
      </c>
      <c r="B152" s="25" t="s">
        <v>249</v>
      </c>
      <c r="C152" s="26">
        <v>0</v>
      </c>
      <c r="D152" s="26">
        <v>0</v>
      </c>
      <c r="E152" s="66">
        <f t="shared" si="15"/>
        <v>0</v>
      </c>
      <c r="F152" s="26"/>
      <c r="G152" s="66">
        <f t="shared" si="16"/>
        <v>0</v>
      </c>
      <c r="H152" s="26" t="e">
        <f t="shared" si="17"/>
        <v>#DIV/0!</v>
      </c>
      <c r="I152" s="26"/>
    </row>
    <row r="153" spans="1:9" ht="51" hidden="1">
      <c r="A153" s="46" t="s">
        <v>250</v>
      </c>
      <c r="B153" s="43" t="s">
        <v>251</v>
      </c>
      <c r="C153" s="26">
        <f>C154</f>
        <v>0</v>
      </c>
      <c r="D153" s="26">
        <f>D154</f>
        <v>0</v>
      </c>
      <c r="E153" s="66">
        <f t="shared" si="15"/>
        <v>0</v>
      </c>
      <c r="F153" s="26">
        <f>F154</f>
        <v>0</v>
      </c>
      <c r="G153" s="66">
        <f t="shared" si="16"/>
        <v>0</v>
      </c>
      <c r="H153" s="26" t="e">
        <f t="shared" si="17"/>
        <v>#DIV/0!</v>
      </c>
      <c r="I153" s="26">
        <f>I154</f>
        <v>0</v>
      </c>
    </row>
    <row r="154" spans="1:9" ht="51" hidden="1">
      <c r="A154" s="49" t="s">
        <v>252</v>
      </c>
      <c r="B154" s="25" t="s">
        <v>253</v>
      </c>
      <c r="C154" s="26">
        <v>0</v>
      </c>
      <c r="D154" s="26">
        <v>0</v>
      </c>
      <c r="E154" s="66">
        <f t="shared" si="15"/>
        <v>0</v>
      </c>
      <c r="F154" s="26">
        <v>0</v>
      </c>
      <c r="G154" s="66">
        <f t="shared" si="16"/>
        <v>0</v>
      </c>
      <c r="H154" s="26" t="e">
        <f t="shared" si="17"/>
        <v>#DIV/0!</v>
      </c>
      <c r="I154" s="26">
        <v>0</v>
      </c>
    </row>
    <row r="155" spans="1:9" ht="58.15" customHeight="1">
      <c r="A155" s="14" t="s">
        <v>254</v>
      </c>
      <c r="B155" s="43" t="s">
        <v>255</v>
      </c>
      <c r="C155" s="16">
        <f>C158+C156</f>
        <v>18762.7</v>
      </c>
      <c r="D155" s="16">
        <f>D158+D156</f>
        <v>18882.7</v>
      </c>
      <c r="E155" s="66">
        <f t="shared" si="15"/>
        <v>120</v>
      </c>
      <c r="F155" s="16">
        <f>F158+F156</f>
        <v>18011.8</v>
      </c>
      <c r="G155" s="66">
        <f t="shared" si="16"/>
        <v>-870.90000000000146</v>
      </c>
      <c r="H155" s="16">
        <f t="shared" si="17"/>
        <v>95.387841781101216</v>
      </c>
      <c r="I155" s="16">
        <f>I158+I156</f>
        <v>0</v>
      </c>
    </row>
    <row r="156" spans="1:9" ht="25.5" hidden="1">
      <c r="A156" s="39" t="s">
        <v>256</v>
      </c>
      <c r="B156" s="22" t="s">
        <v>257</v>
      </c>
      <c r="C156" s="27">
        <f>C157</f>
        <v>0</v>
      </c>
      <c r="D156" s="27">
        <f>D157</f>
        <v>0</v>
      </c>
      <c r="E156" s="66">
        <f t="shared" si="15"/>
        <v>0</v>
      </c>
      <c r="F156" s="27">
        <f>F157</f>
        <v>0</v>
      </c>
      <c r="G156" s="66">
        <f t="shared" si="16"/>
        <v>0</v>
      </c>
      <c r="H156" s="27" t="e">
        <f t="shared" si="17"/>
        <v>#DIV/0!</v>
      </c>
      <c r="I156" s="27">
        <f>I157</f>
        <v>0</v>
      </c>
    </row>
    <row r="157" spans="1:9" ht="25.5" hidden="1">
      <c r="A157" s="24" t="s">
        <v>258</v>
      </c>
      <c r="B157" s="30" t="s">
        <v>259</v>
      </c>
      <c r="C157" s="26">
        <v>0</v>
      </c>
      <c r="D157" s="26">
        <v>0</v>
      </c>
      <c r="E157" s="66">
        <f t="shared" si="15"/>
        <v>0</v>
      </c>
      <c r="F157" s="26">
        <v>0</v>
      </c>
      <c r="G157" s="66">
        <f t="shared" si="16"/>
        <v>0</v>
      </c>
      <c r="H157" s="26" t="e">
        <f t="shared" si="17"/>
        <v>#DIV/0!</v>
      </c>
      <c r="I157" s="26"/>
    </row>
    <row r="158" spans="1:9" ht="58.15" customHeight="1">
      <c r="A158" s="50" t="s">
        <v>260</v>
      </c>
      <c r="B158" s="22" t="s">
        <v>261</v>
      </c>
      <c r="C158" s="23">
        <f>C159</f>
        <v>18762.7</v>
      </c>
      <c r="D158" s="23">
        <f>D159</f>
        <v>18882.7</v>
      </c>
      <c r="E158" s="66">
        <f t="shared" si="15"/>
        <v>120</v>
      </c>
      <c r="F158" s="23">
        <f>F159</f>
        <v>18011.8</v>
      </c>
      <c r="G158" s="66">
        <f t="shared" si="16"/>
        <v>-870.90000000000146</v>
      </c>
      <c r="H158" s="23">
        <f t="shared" si="17"/>
        <v>95.387841781101216</v>
      </c>
      <c r="I158" s="23">
        <f>I159</f>
        <v>0</v>
      </c>
    </row>
    <row r="159" spans="1:9" ht="45" customHeight="1">
      <c r="A159" s="51" t="s">
        <v>262</v>
      </c>
      <c r="B159" s="52" t="s">
        <v>263</v>
      </c>
      <c r="C159" s="31">
        <v>18762.7</v>
      </c>
      <c r="D159" s="31">
        <v>18882.7</v>
      </c>
      <c r="E159" s="66">
        <f t="shared" si="15"/>
        <v>120</v>
      </c>
      <c r="F159" s="31">
        <v>18011.8</v>
      </c>
      <c r="G159" s="66">
        <f t="shared" si="16"/>
        <v>-870.90000000000146</v>
      </c>
      <c r="H159" s="31">
        <f t="shared" si="17"/>
        <v>95.387841781101216</v>
      </c>
      <c r="I159" s="31"/>
    </row>
    <row r="160" spans="1:9" ht="17.45" customHeight="1">
      <c r="A160" s="14" t="s">
        <v>264</v>
      </c>
      <c r="B160" s="19" t="s">
        <v>265</v>
      </c>
      <c r="C160" s="16">
        <f>C161+C171</f>
        <v>85642.7</v>
      </c>
      <c r="D160" s="16">
        <f>D161+D171</f>
        <v>117470.79999999999</v>
      </c>
      <c r="E160" s="66">
        <f t="shared" si="15"/>
        <v>31828.099999999991</v>
      </c>
      <c r="F160" s="16">
        <f>F161+F171</f>
        <v>115106.40000000001</v>
      </c>
      <c r="G160" s="66">
        <f t="shared" si="16"/>
        <v>-2364.3999999999796</v>
      </c>
      <c r="H160" s="16">
        <f t="shared" si="17"/>
        <v>97.987244489694476</v>
      </c>
      <c r="I160" s="16" t="e">
        <f>I161+I171</f>
        <v>#REF!</v>
      </c>
    </row>
    <row r="161" spans="1:9" s="35" customFormat="1" ht="17.45" customHeight="1">
      <c r="A161" s="53" t="s">
        <v>266</v>
      </c>
      <c r="B161" s="54" t="s">
        <v>267</v>
      </c>
      <c r="C161" s="16">
        <f>C163+C164+C165+C166+C170</f>
        <v>85624.5</v>
      </c>
      <c r="D161" s="16">
        <f>D163+D164+D165+D166+D170</f>
        <v>117452.59999999999</v>
      </c>
      <c r="E161" s="66">
        <f t="shared" si="15"/>
        <v>31828.099999999991</v>
      </c>
      <c r="F161" s="16">
        <f>F163+F164+F165+F166+F170+F162</f>
        <v>115088.1</v>
      </c>
      <c r="G161" s="66">
        <f t="shared" si="16"/>
        <v>-2364.4999999999854</v>
      </c>
      <c r="H161" s="16">
        <f t="shared" si="17"/>
        <v>97.986847460166928</v>
      </c>
      <c r="I161" s="16" t="e">
        <f>I163+I164+I165+#REF!+I169+I170</f>
        <v>#REF!</v>
      </c>
    </row>
    <row r="162" spans="1:9" s="35" customFormat="1" ht="25.5">
      <c r="A162" s="51" t="s">
        <v>847</v>
      </c>
      <c r="B162" s="52" t="s">
        <v>848</v>
      </c>
      <c r="C162" s="31">
        <v>0</v>
      </c>
      <c r="D162" s="31">
        <v>0</v>
      </c>
      <c r="E162" s="79"/>
      <c r="F162" s="31">
        <v>0.1</v>
      </c>
      <c r="G162" s="79"/>
      <c r="H162" s="31"/>
      <c r="I162" s="16"/>
    </row>
    <row r="163" spans="1:9" ht="42.6" customHeight="1">
      <c r="A163" s="51" t="s">
        <v>268</v>
      </c>
      <c r="B163" s="52" t="s">
        <v>269</v>
      </c>
      <c r="C163" s="31">
        <v>1000</v>
      </c>
      <c r="D163" s="31">
        <v>1080</v>
      </c>
      <c r="E163" s="66">
        <f t="shared" si="15"/>
        <v>80</v>
      </c>
      <c r="F163" s="31">
        <v>1651.6</v>
      </c>
      <c r="G163" s="66">
        <f t="shared" si="16"/>
        <v>571.59999999999991</v>
      </c>
      <c r="H163" s="31">
        <f t="shared" si="17"/>
        <v>152.92592592592592</v>
      </c>
      <c r="I163" s="31"/>
    </row>
    <row r="164" spans="1:9" ht="38.25" hidden="1">
      <c r="A164" s="51" t="s">
        <v>270</v>
      </c>
      <c r="B164" s="52" t="s">
        <v>271</v>
      </c>
      <c r="C164" s="31">
        <v>0</v>
      </c>
      <c r="D164" s="31">
        <v>0</v>
      </c>
      <c r="E164" s="66">
        <f t="shared" si="15"/>
        <v>0</v>
      </c>
      <c r="F164" s="31">
        <v>0</v>
      </c>
      <c r="G164" s="66">
        <f t="shared" si="16"/>
        <v>0</v>
      </c>
      <c r="H164" s="31" t="e">
        <f t="shared" si="17"/>
        <v>#DIV/0!</v>
      </c>
      <c r="I164" s="31"/>
    </row>
    <row r="165" spans="1:9" ht="42" customHeight="1">
      <c r="A165" s="51" t="s">
        <v>272</v>
      </c>
      <c r="B165" s="52" t="s">
        <v>273</v>
      </c>
      <c r="C165" s="31">
        <v>69678.3</v>
      </c>
      <c r="D165" s="31">
        <v>101426.4</v>
      </c>
      <c r="E165" s="66">
        <f t="shared" si="15"/>
        <v>31748.099999999991</v>
      </c>
      <c r="F165" s="31">
        <v>102820.7</v>
      </c>
      <c r="G165" s="66">
        <f t="shared" si="16"/>
        <v>1394.3000000000029</v>
      </c>
      <c r="H165" s="31">
        <f t="shared" si="17"/>
        <v>101.3746914018441</v>
      </c>
      <c r="I165" s="31"/>
    </row>
    <row r="166" spans="1:9" ht="18" customHeight="1">
      <c r="A166" s="51" t="s">
        <v>274</v>
      </c>
      <c r="B166" s="52" t="s">
        <v>275</v>
      </c>
      <c r="C166" s="31">
        <f>C168+C169</f>
        <v>14942.800000000001</v>
      </c>
      <c r="D166" s="31">
        <f>D168+D169</f>
        <v>14942.800000000001</v>
      </c>
      <c r="E166" s="66">
        <f t="shared" si="15"/>
        <v>0</v>
      </c>
      <c r="F166" s="31">
        <f>F168+F169+F167</f>
        <v>10598.5</v>
      </c>
      <c r="G166" s="66">
        <f t="shared" si="16"/>
        <v>-4344.3000000000011</v>
      </c>
      <c r="H166" s="31">
        <f t="shared" si="17"/>
        <v>70.927135476617494</v>
      </c>
      <c r="I166" s="31"/>
    </row>
    <row r="167" spans="1:9" ht="17.25" customHeight="1">
      <c r="A167" s="51" t="s">
        <v>840</v>
      </c>
      <c r="B167" s="52" t="s">
        <v>839</v>
      </c>
      <c r="C167" s="31">
        <v>0</v>
      </c>
      <c r="D167" s="31">
        <v>0</v>
      </c>
      <c r="E167" s="66"/>
      <c r="F167" s="31">
        <v>2</v>
      </c>
      <c r="G167" s="66"/>
      <c r="H167" s="31"/>
      <c r="I167" s="31"/>
    </row>
    <row r="168" spans="1:9" ht="43.15" customHeight="1">
      <c r="A168" s="51" t="s">
        <v>276</v>
      </c>
      <c r="B168" s="52" t="s">
        <v>277</v>
      </c>
      <c r="C168" s="31">
        <v>11747.7</v>
      </c>
      <c r="D168" s="31">
        <v>11747.7</v>
      </c>
      <c r="E168" s="66">
        <f t="shared" si="15"/>
        <v>0</v>
      </c>
      <c r="F168" s="31">
        <v>7427.3</v>
      </c>
      <c r="G168" s="66">
        <f t="shared" si="16"/>
        <v>-4320.4000000000005</v>
      </c>
      <c r="H168" s="31">
        <f t="shared" si="17"/>
        <v>63.223439481770896</v>
      </c>
      <c r="I168" s="31"/>
    </row>
    <row r="169" spans="1:9" ht="42" customHeight="1">
      <c r="A169" s="51" t="s">
        <v>409</v>
      </c>
      <c r="B169" s="52" t="s">
        <v>476</v>
      </c>
      <c r="C169" s="31">
        <v>3195.1</v>
      </c>
      <c r="D169" s="31">
        <v>3195.1</v>
      </c>
      <c r="E169" s="66">
        <f t="shared" si="15"/>
        <v>0</v>
      </c>
      <c r="F169" s="31">
        <v>3169.2</v>
      </c>
      <c r="G169" s="66">
        <f t="shared" si="16"/>
        <v>-25.900000000000091</v>
      </c>
      <c r="H169" s="31">
        <f t="shared" si="17"/>
        <v>99.189383743857789</v>
      </c>
      <c r="I169" s="31"/>
    </row>
    <row r="170" spans="1:9" ht="58.15" customHeight="1">
      <c r="A170" s="51" t="s">
        <v>278</v>
      </c>
      <c r="B170" s="52" t="s">
        <v>279</v>
      </c>
      <c r="C170" s="31">
        <v>3.4</v>
      </c>
      <c r="D170" s="31">
        <v>3.4</v>
      </c>
      <c r="E170" s="66">
        <f t="shared" si="15"/>
        <v>0</v>
      </c>
      <c r="F170" s="31">
        <v>17.2</v>
      </c>
      <c r="G170" s="66">
        <f t="shared" si="16"/>
        <v>13.799999999999999</v>
      </c>
      <c r="H170" s="31">
        <f t="shared" si="17"/>
        <v>505.88235294117646</v>
      </c>
      <c r="I170" s="31"/>
    </row>
    <row r="171" spans="1:9" s="35" customFormat="1" ht="19.149999999999999" customHeight="1">
      <c r="A171" s="14" t="s">
        <v>280</v>
      </c>
      <c r="B171" s="15" t="s">
        <v>281</v>
      </c>
      <c r="C171" s="44">
        <f>C172</f>
        <v>18.2</v>
      </c>
      <c r="D171" s="44">
        <f>D172</f>
        <v>18.2</v>
      </c>
      <c r="E171" s="66">
        <f t="shared" si="15"/>
        <v>0</v>
      </c>
      <c r="F171" s="44">
        <f>F172</f>
        <v>18.3</v>
      </c>
      <c r="G171" s="66">
        <f t="shared" si="16"/>
        <v>0.10000000000000142</v>
      </c>
      <c r="H171" s="44">
        <f t="shared" si="17"/>
        <v>100.54945054945054</v>
      </c>
      <c r="I171" s="16">
        <f>I172</f>
        <v>0</v>
      </c>
    </row>
    <row r="172" spans="1:9" s="28" customFormat="1" ht="19.149999999999999" customHeight="1">
      <c r="A172" s="24" t="s">
        <v>282</v>
      </c>
      <c r="B172" s="25" t="s">
        <v>283</v>
      </c>
      <c r="C172" s="26">
        <v>18.2</v>
      </c>
      <c r="D172" s="26">
        <v>18.2</v>
      </c>
      <c r="E172" s="66">
        <f t="shared" si="15"/>
        <v>0</v>
      </c>
      <c r="F172" s="26">
        <v>18.3</v>
      </c>
      <c r="G172" s="66">
        <f t="shared" si="16"/>
        <v>0.10000000000000142</v>
      </c>
      <c r="H172" s="26">
        <f t="shared" si="17"/>
        <v>100.54945054945054</v>
      </c>
      <c r="I172" s="26"/>
    </row>
    <row r="173" spans="1:9" s="28" customFormat="1" ht="25.5">
      <c r="A173" s="14" t="s">
        <v>284</v>
      </c>
      <c r="B173" s="15" t="s">
        <v>285</v>
      </c>
      <c r="C173" s="16">
        <f>C174+C176</f>
        <v>10758</v>
      </c>
      <c r="D173" s="16">
        <f>D174+D176</f>
        <v>33481.199999999997</v>
      </c>
      <c r="E173" s="66">
        <f t="shared" si="15"/>
        <v>22723.199999999997</v>
      </c>
      <c r="F173" s="16">
        <f>F174+F176</f>
        <v>39652.899999999994</v>
      </c>
      <c r="G173" s="66">
        <f t="shared" si="16"/>
        <v>6171.6999999999971</v>
      </c>
      <c r="H173" s="16">
        <f t="shared" si="17"/>
        <v>118.4333297492324</v>
      </c>
      <c r="I173" s="16">
        <f>I174+I176</f>
        <v>0</v>
      </c>
    </row>
    <row r="174" spans="1:9" s="35" customFormat="1" ht="16.149999999999999" customHeight="1">
      <c r="A174" s="42" t="s">
        <v>286</v>
      </c>
      <c r="B174" s="43" t="s">
        <v>287</v>
      </c>
      <c r="C174" s="16">
        <f>C175</f>
        <v>9693.6</v>
      </c>
      <c r="D174" s="16">
        <f>D175</f>
        <v>10192</v>
      </c>
      <c r="E174" s="66">
        <f t="shared" si="15"/>
        <v>498.39999999999964</v>
      </c>
      <c r="F174" s="16">
        <f>F175</f>
        <v>8525.9</v>
      </c>
      <c r="G174" s="66">
        <f t="shared" si="16"/>
        <v>-1666.1000000000004</v>
      </c>
      <c r="H174" s="16">
        <f t="shared" si="17"/>
        <v>83.652864992150697</v>
      </c>
      <c r="I174" s="16">
        <f>I175</f>
        <v>0</v>
      </c>
    </row>
    <row r="175" spans="1:9" ht="25.5">
      <c r="A175" s="24" t="s">
        <v>288</v>
      </c>
      <c r="B175" s="25" t="s">
        <v>289</v>
      </c>
      <c r="C175" s="26">
        <v>9693.6</v>
      </c>
      <c r="D175" s="26">
        <v>10192</v>
      </c>
      <c r="E175" s="66">
        <f t="shared" si="15"/>
        <v>498.39999999999964</v>
      </c>
      <c r="F175" s="26">
        <v>8525.9</v>
      </c>
      <c r="G175" s="66">
        <f t="shared" si="16"/>
        <v>-1666.1000000000004</v>
      </c>
      <c r="H175" s="26">
        <f t="shared" si="17"/>
        <v>83.652864992150697</v>
      </c>
      <c r="I175" s="26"/>
    </row>
    <row r="176" spans="1:9" s="35" customFormat="1" ht="16.149999999999999" customHeight="1">
      <c r="A176" s="42" t="s">
        <v>290</v>
      </c>
      <c r="B176" s="43" t="s">
        <v>291</v>
      </c>
      <c r="C176" s="16">
        <f>C177+C179</f>
        <v>1064.4000000000001</v>
      </c>
      <c r="D176" s="16">
        <f>D177+D179</f>
        <v>23289.200000000001</v>
      </c>
      <c r="E176" s="66">
        <f t="shared" si="15"/>
        <v>22224.799999999999</v>
      </c>
      <c r="F176" s="16">
        <f>F177+F179</f>
        <v>31126.999999999996</v>
      </c>
      <c r="G176" s="66">
        <f t="shared" si="16"/>
        <v>7837.7999999999956</v>
      </c>
      <c r="H176" s="16">
        <f t="shared" si="17"/>
        <v>133.65422599316418</v>
      </c>
      <c r="I176" s="16">
        <f>I177+I179</f>
        <v>0</v>
      </c>
    </row>
    <row r="177" spans="1:9" s="28" customFormat="1" ht="25.5">
      <c r="A177" s="39" t="s">
        <v>292</v>
      </c>
      <c r="B177" s="40" t="s">
        <v>293</v>
      </c>
      <c r="C177" s="27">
        <f>C178</f>
        <v>833.9</v>
      </c>
      <c r="D177" s="27">
        <f>D178</f>
        <v>833.9</v>
      </c>
      <c r="E177" s="66">
        <f t="shared" si="15"/>
        <v>0</v>
      </c>
      <c r="F177" s="27">
        <f>F178</f>
        <v>1188.3</v>
      </c>
      <c r="G177" s="66">
        <f t="shared" si="16"/>
        <v>354.4</v>
      </c>
      <c r="H177" s="27">
        <f t="shared" si="17"/>
        <v>142.49910061158414</v>
      </c>
      <c r="I177" s="27">
        <f>I178</f>
        <v>0</v>
      </c>
    </row>
    <row r="178" spans="1:9" ht="29.45" customHeight="1">
      <c r="A178" s="24" t="s">
        <v>294</v>
      </c>
      <c r="B178" s="25" t="s">
        <v>295</v>
      </c>
      <c r="C178" s="26">
        <v>833.9</v>
      </c>
      <c r="D178" s="26">
        <v>833.9</v>
      </c>
      <c r="E178" s="66">
        <f t="shared" si="15"/>
        <v>0</v>
      </c>
      <c r="F178" s="26">
        <v>1188.3</v>
      </c>
      <c r="G178" s="66">
        <f t="shared" si="16"/>
        <v>354.4</v>
      </c>
      <c r="H178" s="26">
        <f t="shared" si="17"/>
        <v>142.49910061158414</v>
      </c>
      <c r="I178" s="26"/>
    </row>
    <row r="179" spans="1:9" s="28" customFormat="1" ht="16.899999999999999" customHeight="1">
      <c r="A179" s="39" t="s">
        <v>296</v>
      </c>
      <c r="B179" s="40" t="s">
        <v>297</v>
      </c>
      <c r="C179" s="27">
        <f>SUM(C180:C183)</f>
        <v>230.5</v>
      </c>
      <c r="D179" s="27">
        <f>SUM(D180:D183)</f>
        <v>22455.3</v>
      </c>
      <c r="E179" s="66">
        <f t="shared" si="15"/>
        <v>22224.799999999999</v>
      </c>
      <c r="F179" s="27">
        <f>SUM(F180:F183)</f>
        <v>29938.699999999997</v>
      </c>
      <c r="G179" s="66">
        <f t="shared" si="16"/>
        <v>7483.3999999999978</v>
      </c>
      <c r="H179" s="27">
        <f t="shared" si="17"/>
        <v>133.32576273752744</v>
      </c>
      <c r="I179" s="27">
        <f>I180</f>
        <v>0</v>
      </c>
    </row>
    <row r="180" spans="1:9" ht="55.9" customHeight="1">
      <c r="A180" s="24" t="s">
        <v>416</v>
      </c>
      <c r="B180" s="25" t="s">
        <v>414</v>
      </c>
      <c r="C180" s="26">
        <v>108</v>
      </c>
      <c r="D180" s="26">
        <v>1702.1</v>
      </c>
      <c r="E180" s="66">
        <f t="shared" si="15"/>
        <v>1594.1</v>
      </c>
      <c r="F180" s="26">
        <v>1019.7</v>
      </c>
      <c r="G180" s="66">
        <f t="shared" si="16"/>
        <v>-682.39999999999986</v>
      </c>
      <c r="H180" s="26">
        <f t="shared" si="17"/>
        <v>59.908348510663302</v>
      </c>
      <c r="I180" s="26"/>
    </row>
    <row r="181" spans="1:9" ht="58.9" customHeight="1">
      <c r="A181" s="24" t="s">
        <v>417</v>
      </c>
      <c r="B181" s="25" t="s">
        <v>415</v>
      </c>
      <c r="C181" s="26">
        <v>0</v>
      </c>
      <c r="D181" s="26">
        <v>50.6</v>
      </c>
      <c r="E181" s="66">
        <f t="shared" si="15"/>
        <v>50.6</v>
      </c>
      <c r="F181" s="26">
        <v>50.6</v>
      </c>
      <c r="G181" s="66">
        <f t="shared" si="16"/>
        <v>0</v>
      </c>
      <c r="H181" s="26">
        <f t="shared" si="17"/>
        <v>100</v>
      </c>
      <c r="I181" s="26"/>
    </row>
    <row r="182" spans="1:9" ht="41.45" customHeight="1">
      <c r="A182" s="24" t="s">
        <v>420</v>
      </c>
      <c r="B182" s="25" t="s">
        <v>418</v>
      </c>
      <c r="C182" s="26">
        <v>122.5</v>
      </c>
      <c r="D182" s="26">
        <v>14142.3</v>
      </c>
      <c r="E182" s="66">
        <f t="shared" si="15"/>
        <v>14019.8</v>
      </c>
      <c r="F182" s="26">
        <v>14356.3</v>
      </c>
      <c r="G182" s="66">
        <f t="shared" si="16"/>
        <v>214</v>
      </c>
      <c r="H182" s="26">
        <f t="shared" si="17"/>
        <v>101.51319092368286</v>
      </c>
      <c r="I182" s="26"/>
    </row>
    <row r="183" spans="1:9" ht="57.6" customHeight="1">
      <c r="A183" s="24" t="s">
        <v>421</v>
      </c>
      <c r="B183" s="25" t="s">
        <v>419</v>
      </c>
      <c r="C183" s="26">
        <v>0</v>
      </c>
      <c r="D183" s="26">
        <v>6560.3</v>
      </c>
      <c r="E183" s="66">
        <f t="shared" si="15"/>
        <v>6560.3</v>
      </c>
      <c r="F183" s="26">
        <v>14512.1</v>
      </c>
      <c r="G183" s="66">
        <f t="shared" si="16"/>
        <v>7951.8</v>
      </c>
      <c r="H183" s="26">
        <f t="shared" si="17"/>
        <v>221.21092023230645</v>
      </c>
      <c r="I183" s="26"/>
    </row>
    <row r="184" spans="1:9" ht="22.9" customHeight="1">
      <c r="A184" s="14" t="s">
        <v>298</v>
      </c>
      <c r="B184" s="19" t="s">
        <v>299</v>
      </c>
      <c r="C184" s="16">
        <f>C185+C187+C195+C200</f>
        <v>67331.3</v>
      </c>
      <c r="D184" s="16">
        <f>D185+D187+D195+D200</f>
        <v>48081.3</v>
      </c>
      <c r="E184" s="66">
        <f t="shared" si="15"/>
        <v>-19250</v>
      </c>
      <c r="F184" s="16">
        <f>F185+F187+F195+F200</f>
        <v>36653.199999999997</v>
      </c>
      <c r="G184" s="66">
        <f t="shared" si="16"/>
        <v>-11428.100000000006</v>
      </c>
      <c r="H184" s="16">
        <f t="shared" si="17"/>
        <v>76.231715864587684</v>
      </c>
      <c r="I184" s="16">
        <f>I185+I187+I195</f>
        <v>0</v>
      </c>
    </row>
    <row r="185" spans="1:9" s="35" customFormat="1" hidden="1">
      <c r="A185" s="18" t="s">
        <v>300</v>
      </c>
      <c r="B185" s="19" t="s">
        <v>301</v>
      </c>
      <c r="C185" s="16">
        <f>C186</f>
        <v>0</v>
      </c>
      <c r="D185" s="16">
        <f>D186</f>
        <v>0</v>
      </c>
      <c r="E185" s="66">
        <f t="shared" si="15"/>
        <v>0</v>
      </c>
      <c r="F185" s="16">
        <f>F186</f>
        <v>0</v>
      </c>
      <c r="G185" s="66">
        <f t="shared" si="16"/>
        <v>0</v>
      </c>
      <c r="H185" s="16"/>
      <c r="I185" s="16">
        <f>I186</f>
        <v>0</v>
      </c>
    </row>
    <row r="186" spans="1:9" hidden="1">
      <c r="A186" s="49" t="s">
        <v>302</v>
      </c>
      <c r="B186" s="55" t="s">
        <v>303</v>
      </c>
      <c r="C186" s="26">
        <v>0</v>
      </c>
      <c r="D186" s="26">
        <v>0</v>
      </c>
      <c r="E186" s="66">
        <f t="shared" si="15"/>
        <v>0</v>
      </c>
      <c r="F186" s="26">
        <v>0</v>
      </c>
      <c r="G186" s="66">
        <f t="shared" si="16"/>
        <v>0</v>
      </c>
      <c r="H186" s="26"/>
      <c r="I186" s="26"/>
    </row>
    <row r="187" spans="1:9" s="35" customFormat="1" ht="56.45" customHeight="1">
      <c r="A187" s="18" t="s">
        <v>304</v>
      </c>
      <c r="B187" s="19" t="s">
        <v>305</v>
      </c>
      <c r="C187" s="16">
        <f>C188+C193</f>
        <v>61701.3</v>
      </c>
      <c r="D187" s="16">
        <f>D188+D193</f>
        <v>40201.300000000003</v>
      </c>
      <c r="E187" s="66">
        <f t="shared" si="15"/>
        <v>-21500</v>
      </c>
      <c r="F187" s="16">
        <f>F188+F193</f>
        <v>25086.3</v>
      </c>
      <c r="G187" s="66">
        <f t="shared" si="16"/>
        <v>-15115.000000000004</v>
      </c>
      <c r="H187" s="16">
        <f t="shared" si="17"/>
        <v>62.401713377428095</v>
      </c>
      <c r="I187" s="16">
        <f>I188+I193</f>
        <v>0</v>
      </c>
    </row>
    <row r="188" spans="1:9" s="28" customFormat="1" ht="57.6" customHeight="1">
      <c r="A188" s="56" t="s">
        <v>306</v>
      </c>
      <c r="B188" s="57" t="s">
        <v>307</v>
      </c>
      <c r="C188" s="27">
        <f>C190+C189</f>
        <v>61701.3</v>
      </c>
      <c r="D188" s="27">
        <f>D190+D189</f>
        <v>40201.300000000003</v>
      </c>
      <c r="E188" s="66">
        <f t="shared" si="15"/>
        <v>-21500</v>
      </c>
      <c r="F188" s="27">
        <f>F190+F189</f>
        <v>25072.7</v>
      </c>
      <c r="G188" s="66">
        <f t="shared" si="16"/>
        <v>-15128.600000000002</v>
      </c>
      <c r="H188" s="27">
        <f t="shared" si="17"/>
        <v>62.367883625653896</v>
      </c>
      <c r="I188" s="27">
        <f>I191+I190</f>
        <v>0</v>
      </c>
    </row>
    <row r="189" spans="1:9" s="28" customFormat="1" ht="55.9" customHeight="1">
      <c r="A189" s="49" t="s">
        <v>308</v>
      </c>
      <c r="B189" s="55" t="s">
        <v>309</v>
      </c>
      <c r="C189" s="31">
        <v>0</v>
      </c>
      <c r="D189" s="31">
        <v>0</v>
      </c>
      <c r="E189" s="66">
        <f t="shared" si="15"/>
        <v>0</v>
      </c>
      <c r="F189" s="31">
        <v>150.19999999999999</v>
      </c>
      <c r="G189" s="66">
        <f t="shared" si="16"/>
        <v>150.19999999999999</v>
      </c>
      <c r="H189" s="31"/>
      <c r="I189" s="31"/>
    </row>
    <row r="190" spans="1:9" ht="58.9" customHeight="1">
      <c r="A190" s="49" t="s">
        <v>310</v>
      </c>
      <c r="B190" s="55" t="s">
        <v>311</v>
      </c>
      <c r="C190" s="26">
        <f>C191+C192</f>
        <v>61701.3</v>
      </c>
      <c r="D190" s="26">
        <f t="shared" ref="D190" si="18">D191+D192</f>
        <v>40201.300000000003</v>
      </c>
      <c r="E190" s="66">
        <f t="shared" si="15"/>
        <v>-21500</v>
      </c>
      <c r="F190" s="26">
        <f>SUM(F191:F192)</f>
        <v>24922.5</v>
      </c>
      <c r="G190" s="66">
        <f t="shared" si="16"/>
        <v>-15278.800000000003</v>
      </c>
      <c r="H190" s="26">
        <f t="shared" si="17"/>
        <v>61.994263867088875</v>
      </c>
      <c r="I190" s="26"/>
    </row>
    <row r="191" spans="1:9" ht="87" customHeight="1">
      <c r="A191" s="49" t="s">
        <v>312</v>
      </c>
      <c r="B191" s="55" t="s">
        <v>857</v>
      </c>
      <c r="C191" s="26">
        <v>45855.3</v>
      </c>
      <c r="D191" s="26">
        <v>23355.3</v>
      </c>
      <c r="E191" s="66">
        <f t="shared" si="15"/>
        <v>-22500.000000000004</v>
      </c>
      <c r="F191" s="26">
        <v>7835</v>
      </c>
      <c r="G191" s="66">
        <f t="shared" si="16"/>
        <v>-15520.3</v>
      </c>
      <c r="H191" s="26">
        <f t="shared" si="17"/>
        <v>33.546989334326682</v>
      </c>
      <c r="I191" s="26"/>
    </row>
    <row r="192" spans="1:9" ht="82.9" customHeight="1">
      <c r="A192" s="49" t="s">
        <v>313</v>
      </c>
      <c r="B192" s="55" t="s">
        <v>858</v>
      </c>
      <c r="C192" s="26">
        <v>15846</v>
      </c>
      <c r="D192" s="26">
        <v>16846</v>
      </c>
      <c r="E192" s="66">
        <f t="shared" si="15"/>
        <v>1000</v>
      </c>
      <c r="F192" s="26">
        <v>17087.5</v>
      </c>
      <c r="G192" s="66">
        <f t="shared" si="16"/>
        <v>241.5</v>
      </c>
      <c r="H192" s="26">
        <f t="shared" si="17"/>
        <v>101.43357473584234</v>
      </c>
      <c r="I192" s="26"/>
    </row>
    <row r="193" spans="1:9" s="28" customFormat="1" ht="58.15" customHeight="1">
      <c r="A193" s="56" t="s">
        <v>314</v>
      </c>
      <c r="B193" s="57" t="s">
        <v>315</v>
      </c>
      <c r="C193" s="27">
        <f>C194</f>
        <v>0</v>
      </c>
      <c r="D193" s="27">
        <f>D194</f>
        <v>0</v>
      </c>
      <c r="E193" s="66">
        <f t="shared" si="15"/>
        <v>0</v>
      </c>
      <c r="F193" s="27">
        <f>F194</f>
        <v>13.6</v>
      </c>
      <c r="G193" s="66">
        <f t="shared" si="16"/>
        <v>13.6</v>
      </c>
      <c r="H193" s="27"/>
      <c r="I193" s="27">
        <f>I194</f>
        <v>0</v>
      </c>
    </row>
    <row r="194" spans="1:9" ht="57" customHeight="1">
      <c r="A194" s="49" t="s">
        <v>316</v>
      </c>
      <c r="B194" s="55" t="s">
        <v>711</v>
      </c>
      <c r="C194" s="26">
        <v>0</v>
      </c>
      <c r="D194" s="26">
        <v>0</v>
      </c>
      <c r="E194" s="66">
        <f t="shared" si="15"/>
        <v>0</v>
      </c>
      <c r="F194" s="26">
        <v>13.6</v>
      </c>
      <c r="G194" s="66">
        <f t="shared" si="16"/>
        <v>13.6</v>
      </c>
      <c r="H194" s="26"/>
      <c r="I194" s="26"/>
    </row>
    <row r="195" spans="1:9" s="35" customFormat="1" ht="29.45" customHeight="1">
      <c r="A195" s="58" t="s">
        <v>317</v>
      </c>
      <c r="B195" s="59" t="s">
        <v>318</v>
      </c>
      <c r="C195" s="44">
        <f>C196+C198</f>
        <v>1030</v>
      </c>
      <c r="D195" s="44">
        <f>D196+D198</f>
        <v>2830</v>
      </c>
      <c r="E195" s="66">
        <f t="shared" si="15"/>
        <v>1800</v>
      </c>
      <c r="F195" s="44">
        <f>F196+F198</f>
        <v>3981.9</v>
      </c>
      <c r="G195" s="66">
        <f t="shared" si="16"/>
        <v>1151.9000000000001</v>
      </c>
      <c r="H195" s="44">
        <f t="shared" si="17"/>
        <v>140.70318021201413</v>
      </c>
      <c r="I195" s="44">
        <f>I196</f>
        <v>0</v>
      </c>
    </row>
    <row r="196" spans="1:9" s="28" customFormat="1" ht="30.6" customHeight="1">
      <c r="A196" s="50" t="s">
        <v>319</v>
      </c>
      <c r="B196" s="60" t="s">
        <v>320</v>
      </c>
      <c r="C196" s="27">
        <f>C197</f>
        <v>1030</v>
      </c>
      <c r="D196" s="27">
        <f>D197</f>
        <v>2830</v>
      </c>
      <c r="E196" s="66">
        <f t="shared" si="15"/>
        <v>1800</v>
      </c>
      <c r="F196" s="27">
        <f>F197</f>
        <v>3981.9</v>
      </c>
      <c r="G196" s="66">
        <f t="shared" si="16"/>
        <v>1151.9000000000001</v>
      </c>
      <c r="H196" s="27">
        <f t="shared" si="17"/>
        <v>140.70318021201413</v>
      </c>
      <c r="I196" s="27">
        <f>I197</f>
        <v>0</v>
      </c>
    </row>
    <row r="197" spans="1:9" ht="29.45" customHeight="1">
      <c r="A197" s="61" t="s">
        <v>321</v>
      </c>
      <c r="B197" s="55" t="s">
        <v>322</v>
      </c>
      <c r="C197" s="26">
        <v>1030</v>
      </c>
      <c r="D197" s="26">
        <v>2830</v>
      </c>
      <c r="E197" s="66">
        <f t="shared" si="15"/>
        <v>1800</v>
      </c>
      <c r="F197" s="26">
        <v>3981.9</v>
      </c>
      <c r="G197" s="66">
        <f t="shared" si="16"/>
        <v>1151.9000000000001</v>
      </c>
      <c r="H197" s="26">
        <f t="shared" si="17"/>
        <v>140.70318021201413</v>
      </c>
      <c r="I197" s="26"/>
    </row>
    <row r="198" spans="1:9" s="28" customFormat="1" ht="42" hidden="1" customHeight="1">
      <c r="A198" s="50" t="s">
        <v>323</v>
      </c>
      <c r="B198" s="60" t="s">
        <v>324</v>
      </c>
      <c r="C198" s="27">
        <f>C199</f>
        <v>0</v>
      </c>
      <c r="D198" s="27">
        <f>D199</f>
        <v>0</v>
      </c>
      <c r="E198" s="66">
        <f t="shared" si="15"/>
        <v>0</v>
      </c>
      <c r="F198" s="27">
        <f>F199</f>
        <v>0</v>
      </c>
      <c r="G198" s="66">
        <f t="shared" si="16"/>
        <v>0</v>
      </c>
      <c r="H198" s="27" t="e">
        <f t="shared" si="17"/>
        <v>#DIV/0!</v>
      </c>
      <c r="I198" s="27"/>
    </row>
    <row r="199" spans="1:9" ht="28.9" hidden="1" customHeight="1">
      <c r="A199" s="61" t="s">
        <v>325</v>
      </c>
      <c r="B199" s="55" t="s">
        <v>326</v>
      </c>
      <c r="C199" s="26">
        <v>0</v>
      </c>
      <c r="D199" s="26">
        <v>0</v>
      </c>
      <c r="E199" s="66">
        <f t="shared" si="15"/>
        <v>0</v>
      </c>
      <c r="F199" s="26">
        <v>0</v>
      </c>
      <c r="G199" s="66">
        <f t="shared" si="16"/>
        <v>0</v>
      </c>
      <c r="H199" s="26" t="e">
        <f t="shared" si="17"/>
        <v>#DIV/0!</v>
      </c>
      <c r="I199" s="26"/>
    </row>
    <row r="200" spans="1:9" ht="56.45" customHeight="1">
      <c r="A200" s="58" t="s">
        <v>327</v>
      </c>
      <c r="B200" s="59" t="s">
        <v>328</v>
      </c>
      <c r="C200" s="44">
        <f>C201</f>
        <v>4600</v>
      </c>
      <c r="D200" s="44">
        <f>D201</f>
        <v>5050</v>
      </c>
      <c r="E200" s="66">
        <f t="shared" si="15"/>
        <v>450</v>
      </c>
      <c r="F200" s="44">
        <f>F201</f>
        <v>7585</v>
      </c>
      <c r="G200" s="66">
        <f t="shared" si="16"/>
        <v>2535</v>
      </c>
      <c r="H200" s="44">
        <f t="shared" si="17"/>
        <v>150.19801980198019</v>
      </c>
      <c r="I200" s="26"/>
    </row>
    <row r="201" spans="1:9" s="28" customFormat="1" ht="45" customHeight="1">
      <c r="A201" s="50" t="s">
        <v>329</v>
      </c>
      <c r="B201" s="57" t="s">
        <v>330</v>
      </c>
      <c r="C201" s="27">
        <f>C202</f>
        <v>4600</v>
      </c>
      <c r="D201" s="27">
        <f>D202</f>
        <v>5050</v>
      </c>
      <c r="E201" s="66">
        <f t="shared" si="15"/>
        <v>450</v>
      </c>
      <c r="F201" s="27">
        <f>F202</f>
        <v>7585</v>
      </c>
      <c r="G201" s="66">
        <f t="shared" si="16"/>
        <v>2535</v>
      </c>
      <c r="H201" s="27">
        <f t="shared" si="17"/>
        <v>150.19801980198019</v>
      </c>
      <c r="I201" s="27"/>
    </row>
    <row r="202" spans="1:9" ht="56.45" customHeight="1">
      <c r="A202" s="61" t="s">
        <v>331</v>
      </c>
      <c r="B202" s="55" t="s">
        <v>332</v>
      </c>
      <c r="C202" s="26">
        <v>4600</v>
      </c>
      <c r="D202" s="26">
        <v>5050</v>
      </c>
      <c r="E202" s="66">
        <f t="shared" si="15"/>
        <v>450</v>
      </c>
      <c r="F202" s="26">
        <v>7585</v>
      </c>
      <c r="G202" s="66">
        <f t="shared" si="16"/>
        <v>2535</v>
      </c>
      <c r="H202" s="26">
        <f t="shared" si="17"/>
        <v>150.19801980198019</v>
      </c>
      <c r="I202" s="26"/>
    </row>
    <row r="203" spans="1:9" ht="17.45" customHeight="1">
      <c r="A203" s="14" t="s">
        <v>333</v>
      </c>
      <c r="B203" s="19" t="s">
        <v>334</v>
      </c>
      <c r="C203" s="16">
        <f>C204+C292+C311+C294+C299+C287</f>
        <v>5668.7000000000007</v>
      </c>
      <c r="D203" s="16">
        <f>D204+D292+D311+D294+D299+D287</f>
        <v>5668.7000000000007</v>
      </c>
      <c r="E203" s="66">
        <f t="shared" si="15"/>
        <v>0</v>
      </c>
      <c r="F203" s="16">
        <f>F204+F292+F311+F294+F299+F287</f>
        <v>10709.3</v>
      </c>
      <c r="G203" s="66">
        <f t="shared" si="16"/>
        <v>5040.5999999999985</v>
      </c>
      <c r="H203" s="16">
        <f t="shared" si="17"/>
        <v>188.91985816853949</v>
      </c>
      <c r="I203" s="16" t="e">
        <f>I204+I210+I211+#REF!+I219+#REF!+I245+I264+#REF!+I267+I311+I314+#REF!+#REF!+#REF!</f>
        <v>#REF!</v>
      </c>
    </row>
    <row r="204" spans="1:9" s="35" customFormat="1" ht="29.45" customHeight="1">
      <c r="A204" s="14" t="s">
        <v>522</v>
      </c>
      <c r="B204" s="59" t="s">
        <v>477</v>
      </c>
      <c r="C204" s="44">
        <f>C205+C210+C219+C229+C244+C264+C278+C266+C240+C242+C251+C257+C259+C236</f>
        <v>2115.7000000000003</v>
      </c>
      <c r="D204" s="44">
        <f>D205+D210+D219+D229+D244+D264+D278+D266+D240+D242+D251+D257+D259+D236</f>
        <v>2115.7000000000003</v>
      </c>
      <c r="E204" s="66">
        <f t="shared" si="15"/>
        <v>0</v>
      </c>
      <c r="F204" s="44">
        <f>F205+F210+F219+F229+F244+F264+F278+F266+F240+F242+F251+F257+F259+F236</f>
        <v>2895.5</v>
      </c>
      <c r="G204" s="66">
        <f t="shared" si="16"/>
        <v>779.79999999999973</v>
      </c>
      <c r="H204" s="44">
        <f t="shared" si="17"/>
        <v>136.85777756770807</v>
      </c>
      <c r="I204" s="44">
        <f>I205+I206</f>
        <v>0</v>
      </c>
    </row>
    <row r="205" spans="1:9" ht="44.45" customHeight="1">
      <c r="A205" s="39" t="s">
        <v>500</v>
      </c>
      <c r="B205" s="60" t="s">
        <v>478</v>
      </c>
      <c r="C205" s="23">
        <f>C206</f>
        <v>20</v>
      </c>
      <c r="D205" s="23">
        <f>D206</f>
        <v>20</v>
      </c>
      <c r="E205" s="66">
        <f t="shared" si="15"/>
        <v>0</v>
      </c>
      <c r="F205" s="23">
        <f>F206</f>
        <v>95.300000000000011</v>
      </c>
      <c r="G205" s="66">
        <f t="shared" si="16"/>
        <v>75.300000000000011</v>
      </c>
      <c r="H205" s="23">
        <f t="shared" si="17"/>
        <v>476.50000000000006</v>
      </c>
      <c r="I205" s="23"/>
    </row>
    <row r="206" spans="1:9" ht="51">
      <c r="A206" s="24" t="s">
        <v>501</v>
      </c>
      <c r="B206" s="55" t="s">
        <v>479</v>
      </c>
      <c r="C206" s="31">
        <f>C207+C209</f>
        <v>20</v>
      </c>
      <c r="D206" s="31">
        <f>D207+D209</f>
        <v>20</v>
      </c>
      <c r="E206" s="66">
        <f t="shared" si="15"/>
        <v>0</v>
      </c>
      <c r="F206" s="31">
        <f>F207+F209</f>
        <v>95.300000000000011</v>
      </c>
      <c r="G206" s="66">
        <f t="shared" si="16"/>
        <v>75.300000000000011</v>
      </c>
      <c r="H206" s="31">
        <f t="shared" si="17"/>
        <v>476.50000000000006</v>
      </c>
      <c r="I206" s="31"/>
    </row>
    <row r="207" spans="1:9" ht="68.45" customHeight="1">
      <c r="A207" s="24" t="s">
        <v>588</v>
      </c>
      <c r="B207" s="55" t="s">
        <v>587</v>
      </c>
      <c r="C207" s="31">
        <v>19.3</v>
      </c>
      <c r="D207" s="31">
        <v>19.3</v>
      </c>
      <c r="E207" s="66">
        <f t="shared" ref="E207:E272" si="19">D207-C207</f>
        <v>0</v>
      </c>
      <c r="F207" s="31">
        <v>38.200000000000003</v>
      </c>
      <c r="G207" s="66">
        <f t="shared" ref="G207:G272" si="20">F207-D207</f>
        <v>18.900000000000002</v>
      </c>
      <c r="H207" s="31">
        <f t="shared" ref="H207:H287" si="21">F207/D207*100</f>
        <v>197.92746113989639</v>
      </c>
      <c r="I207" s="31"/>
    </row>
    <row r="208" spans="1:9" ht="63.75" hidden="1">
      <c r="A208" s="24" t="s">
        <v>620</v>
      </c>
      <c r="B208" s="55" t="s">
        <v>619</v>
      </c>
      <c r="C208" s="31"/>
      <c r="D208" s="31"/>
      <c r="E208" s="66">
        <f t="shared" si="19"/>
        <v>0</v>
      </c>
      <c r="F208" s="31"/>
      <c r="G208" s="66">
        <f t="shared" si="20"/>
        <v>0</v>
      </c>
      <c r="H208" s="31" t="e">
        <f t="shared" si="21"/>
        <v>#DIV/0!</v>
      </c>
      <c r="I208" s="31"/>
    </row>
    <row r="209" spans="1:9" ht="51">
      <c r="A209" s="24" t="s">
        <v>665</v>
      </c>
      <c r="B209" s="55" t="s">
        <v>664</v>
      </c>
      <c r="C209" s="31">
        <v>0.7</v>
      </c>
      <c r="D209" s="31">
        <v>0.7</v>
      </c>
      <c r="E209" s="66">
        <f t="shared" si="19"/>
        <v>0</v>
      </c>
      <c r="F209" s="31">
        <v>57.1</v>
      </c>
      <c r="G209" s="66">
        <f t="shared" si="20"/>
        <v>56.4</v>
      </c>
      <c r="H209" s="31">
        <f t="shared" si="21"/>
        <v>8157.1428571428587</v>
      </c>
      <c r="I209" s="31"/>
    </row>
    <row r="210" spans="1:9" s="35" customFormat="1" ht="51">
      <c r="A210" s="39" t="s">
        <v>502</v>
      </c>
      <c r="B210" s="60" t="s">
        <v>480</v>
      </c>
      <c r="C210" s="23">
        <f>C211</f>
        <v>475.60000000000008</v>
      </c>
      <c r="D210" s="23">
        <f>D211</f>
        <v>475.60000000000008</v>
      </c>
      <c r="E210" s="66">
        <f t="shared" si="19"/>
        <v>0</v>
      </c>
      <c r="F210" s="23">
        <f>F211</f>
        <v>453.29999999999995</v>
      </c>
      <c r="G210" s="66">
        <f t="shared" si="20"/>
        <v>-22.300000000000125</v>
      </c>
      <c r="H210" s="23">
        <f t="shared" si="21"/>
        <v>95.311185870479363</v>
      </c>
      <c r="I210" s="23"/>
    </row>
    <row r="211" spans="1:9" s="67" customFormat="1" ht="71.45" customHeight="1">
      <c r="A211" s="37" t="s">
        <v>503</v>
      </c>
      <c r="B211" s="68" t="s">
        <v>481</v>
      </c>
      <c r="C211" s="31">
        <f>C212+C213+C216+C217+C218+C215</f>
        <v>475.60000000000008</v>
      </c>
      <c r="D211" s="31">
        <f>D212+D213+D216+D217+D218+D215</f>
        <v>475.60000000000008</v>
      </c>
      <c r="E211" s="66">
        <f t="shared" si="19"/>
        <v>0</v>
      </c>
      <c r="F211" s="31">
        <f>F212+F213+F216+F217+F218+F214+F215</f>
        <v>453.29999999999995</v>
      </c>
      <c r="G211" s="66">
        <f t="shared" si="20"/>
        <v>-22.300000000000125</v>
      </c>
      <c r="H211" s="31">
        <f t="shared" si="21"/>
        <v>95.311185870479363</v>
      </c>
      <c r="I211" s="31" t="e">
        <f>#REF!+#REF!</f>
        <v>#REF!</v>
      </c>
    </row>
    <row r="212" spans="1:9" s="67" customFormat="1" ht="108" customHeight="1">
      <c r="A212" s="37" t="s">
        <v>667</v>
      </c>
      <c r="B212" s="68" t="s">
        <v>666</v>
      </c>
      <c r="C212" s="31">
        <v>7.4</v>
      </c>
      <c r="D212" s="31">
        <v>7.4</v>
      </c>
      <c r="E212" s="66">
        <f t="shared" si="19"/>
        <v>0</v>
      </c>
      <c r="F212" s="31">
        <v>8</v>
      </c>
      <c r="G212" s="66">
        <f t="shared" si="20"/>
        <v>0.59999999999999964</v>
      </c>
      <c r="H212" s="31">
        <f t="shared" si="21"/>
        <v>108.1081081081081</v>
      </c>
      <c r="I212" s="31"/>
    </row>
    <row r="213" spans="1:9" s="67" customFormat="1" ht="89.25">
      <c r="A213" s="37" t="s">
        <v>593</v>
      </c>
      <c r="B213" s="68" t="s">
        <v>589</v>
      </c>
      <c r="C213" s="31">
        <v>28.5</v>
      </c>
      <c r="D213" s="31">
        <v>28.5</v>
      </c>
      <c r="E213" s="66">
        <f t="shared" si="19"/>
        <v>0</v>
      </c>
      <c r="F213" s="31">
        <v>47</v>
      </c>
      <c r="G213" s="66">
        <f t="shared" si="20"/>
        <v>18.5</v>
      </c>
      <c r="H213" s="31">
        <f t="shared" si="21"/>
        <v>164.91228070175438</v>
      </c>
      <c r="I213" s="31"/>
    </row>
    <row r="214" spans="1:9" s="67" customFormat="1" ht="76.5">
      <c r="A214" s="37" t="s">
        <v>842</v>
      </c>
      <c r="B214" s="68" t="s">
        <v>841</v>
      </c>
      <c r="C214" s="31">
        <v>0</v>
      </c>
      <c r="D214" s="31">
        <v>0</v>
      </c>
      <c r="E214" s="66">
        <f t="shared" si="19"/>
        <v>0</v>
      </c>
      <c r="F214" s="31">
        <v>0.5</v>
      </c>
      <c r="G214" s="66">
        <f t="shared" si="20"/>
        <v>0.5</v>
      </c>
      <c r="H214" s="31"/>
      <c r="I214" s="31"/>
    </row>
    <row r="215" spans="1:9" s="67" customFormat="1" ht="89.25">
      <c r="A215" s="37" t="s">
        <v>622</v>
      </c>
      <c r="B215" s="68" t="s">
        <v>621</v>
      </c>
      <c r="C215" s="31">
        <v>0.1</v>
      </c>
      <c r="D215" s="31">
        <v>0.1</v>
      </c>
      <c r="E215" s="66">
        <f t="shared" si="19"/>
        <v>0</v>
      </c>
      <c r="F215" s="31">
        <v>0</v>
      </c>
      <c r="G215" s="66">
        <f t="shared" si="20"/>
        <v>-0.1</v>
      </c>
      <c r="H215" s="31">
        <f t="shared" si="21"/>
        <v>0</v>
      </c>
      <c r="I215" s="31"/>
    </row>
    <row r="216" spans="1:9" s="67" customFormat="1" ht="110.45" customHeight="1">
      <c r="A216" s="37" t="s">
        <v>594</v>
      </c>
      <c r="B216" s="68" t="s">
        <v>590</v>
      </c>
      <c r="C216" s="31">
        <v>78</v>
      </c>
      <c r="D216" s="31">
        <v>78</v>
      </c>
      <c r="E216" s="66">
        <f t="shared" si="19"/>
        <v>0</v>
      </c>
      <c r="F216" s="31">
        <v>20.100000000000001</v>
      </c>
      <c r="G216" s="66">
        <f t="shared" si="20"/>
        <v>-57.9</v>
      </c>
      <c r="H216" s="31">
        <f t="shared" si="21"/>
        <v>25.769230769230774</v>
      </c>
      <c r="I216" s="31"/>
    </row>
    <row r="217" spans="1:9" s="67" customFormat="1" ht="76.150000000000006" customHeight="1">
      <c r="A217" s="37" t="s">
        <v>595</v>
      </c>
      <c r="B217" s="68" t="s">
        <v>591</v>
      </c>
      <c r="C217" s="31">
        <v>354.8</v>
      </c>
      <c r="D217" s="31">
        <v>354.8</v>
      </c>
      <c r="E217" s="66">
        <f t="shared" si="19"/>
        <v>0</v>
      </c>
      <c r="F217" s="31">
        <v>362.7</v>
      </c>
      <c r="G217" s="66">
        <f t="shared" si="20"/>
        <v>7.8999999999999773</v>
      </c>
      <c r="H217" s="31">
        <f t="shared" si="21"/>
        <v>102.22660653889515</v>
      </c>
      <c r="I217" s="31"/>
    </row>
    <row r="218" spans="1:9" s="67" customFormat="1" ht="70.900000000000006" customHeight="1">
      <c r="A218" s="37" t="s">
        <v>596</v>
      </c>
      <c r="B218" s="68" t="s">
        <v>592</v>
      </c>
      <c r="C218" s="31">
        <v>6.8</v>
      </c>
      <c r="D218" s="31">
        <v>6.8</v>
      </c>
      <c r="E218" s="66">
        <f t="shared" si="19"/>
        <v>0</v>
      </c>
      <c r="F218" s="31">
        <v>15</v>
      </c>
      <c r="G218" s="66">
        <f t="shared" si="20"/>
        <v>8.1999999999999993</v>
      </c>
      <c r="H218" s="31">
        <f t="shared" si="21"/>
        <v>220.58823529411765</v>
      </c>
      <c r="I218" s="31"/>
    </row>
    <row r="219" spans="1:9" s="35" customFormat="1" ht="51" customHeight="1">
      <c r="A219" s="39" t="s">
        <v>504</v>
      </c>
      <c r="B219" s="60" t="s">
        <v>482</v>
      </c>
      <c r="C219" s="23">
        <f>C222+C228+C220</f>
        <v>71</v>
      </c>
      <c r="D219" s="23">
        <f>D222+D228+D220</f>
        <v>71</v>
      </c>
      <c r="E219" s="66">
        <f t="shared" si="19"/>
        <v>0</v>
      </c>
      <c r="F219" s="23">
        <f>F222+F228</f>
        <v>122.5</v>
      </c>
      <c r="G219" s="66">
        <f t="shared" si="20"/>
        <v>51.5</v>
      </c>
      <c r="H219" s="23">
        <f t="shared" si="21"/>
        <v>172.53521126760563</v>
      </c>
      <c r="I219" s="23" t="e">
        <f>I222+#REF!+I229+I230+I244+#REF!</f>
        <v>#REF!</v>
      </c>
    </row>
    <row r="220" spans="1:9" s="35" customFormat="1" ht="61.15" customHeight="1">
      <c r="A220" s="29" t="s">
        <v>715</v>
      </c>
      <c r="B220" s="62" t="s">
        <v>713</v>
      </c>
      <c r="C220" s="23">
        <f>C221</f>
        <v>6.2</v>
      </c>
      <c r="D220" s="23">
        <f>D221</f>
        <v>6.2</v>
      </c>
      <c r="E220" s="66">
        <f t="shared" si="19"/>
        <v>0</v>
      </c>
      <c r="F220" s="23">
        <f t="shared" ref="F220" si="22">F221</f>
        <v>0</v>
      </c>
      <c r="G220" s="66">
        <f t="shared" si="20"/>
        <v>-6.2</v>
      </c>
      <c r="H220" s="23">
        <f t="shared" si="21"/>
        <v>0</v>
      </c>
      <c r="I220" s="23"/>
    </row>
    <row r="221" spans="1:9" s="35" customFormat="1" ht="85.9" customHeight="1">
      <c r="A221" s="29" t="s">
        <v>716</v>
      </c>
      <c r="B221" s="62" t="s">
        <v>714</v>
      </c>
      <c r="C221" s="31">
        <v>6.2</v>
      </c>
      <c r="D221" s="31">
        <v>6.2</v>
      </c>
      <c r="E221" s="66">
        <f t="shared" si="19"/>
        <v>0</v>
      </c>
      <c r="F221" s="31">
        <v>0</v>
      </c>
      <c r="G221" s="66">
        <f t="shared" si="20"/>
        <v>-6.2</v>
      </c>
      <c r="H221" s="31">
        <f t="shared" si="21"/>
        <v>0</v>
      </c>
      <c r="I221" s="23"/>
    </row>
    <row r="222" spans="1:9" ht="56.45" customHeight="1">
      <c r="A222" s="24" t="s">
        <v>517</v>
      </c>
      <c r="B222" s="62" t="s">
        <v>483</v>
      </c>
      <c r="C222" s="31">
        <f>C223+C225</f>
        <v>14.799999999999999</v>
      </c>
      <c r="D222" s="31">
        <f>D223+D225</f>
        <v>14.799999999999999</v>
      </c>
      <c r="E222" s="66">
        <f t="shared" si="19"/>
        <v>0</v>
      </c>
      <c r="F222" s="31">
        <f>F223+F225+F224+F227+F226</f>
        <v>97.5</v>
      </c>
      <c r="G222" s="66">
        <f t="shared" si="20"/>
        <v>82.7</v>
      </c>
      <c r="H222" s="31">
        <f t="shared" si="21"/>
        <v>658.78378378378386</v>
      </c>
      <c r="I222" s="31"/>
    </row>
    <row r="223" spans="1:9" ht="66.75" customHeight="1">
      <c r="A223" s="24" t="s">
        <v>598</v>
      </c>
      <c r="B223" s="62" t="s">
        <v>597</v>
      </c>
      <c r="C223" s="31">
        <v>0.7</v>
      </c>
      <c r="D223" s="31">
        <v>0.7</v>
      </c>
      <c r="E223" s="66">
        <f t="shared" si="19"/>
        <v>0</v>
      </c>
      <c r="F223" s="31">
        <v>0.9</v>
      </c>
      <c r="G223" s="66">
        <f t="shared" si="20"/>
        <v>0.20000000000000007</v>
      </c>
      <c r="H223" s="31">
        <f t="shared" si="21"/>
        <v>128.57142857142858</v>
      </c>
      <c r="I223" s="31"/>
    </row>
    <row r="224" spans="1:9" ht="70.900000000000006" customHeight="1">
      <c r="A224" s="24" t="s">
        <v>733</v>
      </c>
      <c r="B224" s="62" t="s">
        <v>732</v>
      </c>
      <c r="C224" s="31">
        <v>0</v>
      </c>
      <c r="D224" s="31">
        <v>0</v>
      </c>
      <c r="E224" s="66">
        <f t="shared" si="19"/>
        <v>0</v>
      </c>
      <c r="F224" s="31">
        <v>22.7</v>
      </c>
      <c r="G224" s="66">
        <f t="shared" si="20"/>
        <v>22.7</v>
      </c>
      <c r="H224" s="31"/>
      <c r="I224" s="31"/>
    </row>
    <row r="225" spans="1:9" ht="59.45" customHeight="1">
      <c r="A225" s="24" t="s">
        <v>624</v>
      </c>
      <c r="B225" s="62" t="s">
        <v>623</v>
      </c>
      <c r="C225" s="31">
        <v>14.1</v>
      </c>
      <c r="D225" s="31">
        <v>14.1</v>
      </c>
      <c r="E225" s="66">
        <f t="shared" si="19"/>
        <v>0</v>
      </c>
      <c r="F225" s="31">
        <v>39.1</v>
      </c>
      <c r="G225" s="66">
        <f t="shared" si="20"/>
        <v>25</v>
      </c>
      <c r="H225" s="31">
        <f t="shared" si="21"/>
        <v>277.30496453900713</v>
      </c>
      <c r="I225" s="31"/>
    </row>
    <row r="226" spans="1:9" ht="74.45" customHeight="1">
      <c r="A226" s="24" t="s">
        <v>792</v>
      </c>
      <c r="B226" s="62" t="s">
        <v>791</v>
      </c>
      <c r="C226" s="31">
        <v>0</v>
      </c>
      <c r="D226" s="31">
        <v>0</v>
      </c>
      <c r="E226" s="66">
        <f t="shared" si="19"/>
        <v>0</v>
      </c>
      <c r="F226" s="31">
        <v>0.4</v>
      </c>
      <c r="G226" s="66">
        <f t="shared" si="20"/>
        <v>0.4</v>
      </c>
      <c r="H226" s="31"/>
      <c r="I226" s="31"/>
    </row>
    <row r="227" spans="1:9" ht="59.45" customHeight="1">
      <c r="A227" s="24" t="s">
        <v>735</v>
      </c>
      <c r="B227" s="62" t="s">
        <v>734</v>
      </c>
      <c r="C227" s="31">
        <v>0</v>
      </c>
      <c r="D227" s="31">
        <v>0</v>
      </c>
      <c r="E227" s="66">
        <f t="shared" si="19"/>
        <v>0</v>
      </c>
      <c r="F227" s="31">
        <v>34.4</v>
      </c>
      <c r="G227" s="66">
        <f t="shared" si="20"/>
        <v>34.4</v>
      </c>
      <c r="H227" s="31"/>
      <c r="I227" s="31"/>
    </row>
    <row r="228" spans="1:9" ht="42.6" customHeight="1">
      <c r="A228" s="24" t="s">
        <v>530</v>
      </c>
      <c r="B228" s="62" t="s">
        <v>529</v>
      </c>
      <c r="C228" s="31">
        <v>50</v>
      </c>
      <c r="D228" s="31">
        <v>50</v>
      </c>
      <c r="E228" s="66">
        <f t="shared" si="19"/>
        <v>0</v>
      </c>
      <c r="F228" s="31">
        <v>25</v>
      </c>
      <c r="G228" s="66">
        <f t="shared" si="20"/>
        <v>-25</v>
      </c>
      <c r="H228" s="23">
        <f t="shared" si="21"/>
        <v>50</v>
      </c>
      <c r="I228" s="31"/>
    </row>
    <row r="229" spans="1:9" ht="42.6" customHeight="1">
      <c r="A229" s="39" t="s">
        <v>505</v>
      </c>
      <c r="B229" s="60" t="s">
        <v>484</v>
      </c>
      <c r="C229" s="23">
        <f>C230+C235</f>
        <v>329.40000000000003</v>
      </c>
      <c r="D229" s="23">
        <f>D230+D235</f>
        <v>329.40000000000003</v>
      </c>
      <c r="E229" s="66">
        <f t="shared" si="19"/>
        <v>0</v>
      </c>
      <c r="F229" s="23">
        <f>F230+F235</f>
        <v>216.5</v>
      </c>
      <c r="G229" s="66">
        <f t="shared" si="20"/>
        <v>-112.90000000000003</v>
      </c>
      <c r="H229" s="23">
        <f t="shared" si="21"/>
        <v>65.725561627200975</v>
      </c>
      <c r="I229" s="23"/>
    </row>
    <row r="230" spans="1:9" ht="60" customHeight="1">
      <c r="A230" s="24" t="s">
        <v>518</v>
      </c>
      <c r="B230" s="62" t="s">
        <v>485</v>
      </c>
      <c r="C230" s="31">
        <f>C233+C232+C234</f>
        <v>319.40000000000003</v>
      </c>
      <c r="D230" s="31">
        <f t="shared" ref="D230" si="23">D232+D233+D234</f>
        <v>319.40000000000003</v>
      </c>
      <c r="E230" s="66">
        <f t="shared" si="19"/>
        <v>0</v>
      </c>
      <c r="F230" s="31">
        <f>F232+F233+F234</f>
        <v>139.5</v>
      </c>
      <c r="G230" s="66">
        <f t="shared" si="20"/>
        <v>-179.90000000000003</v>
      </c>
      <c r="H230" s="31">
        <f t="shared" si="21"/>
        <v>43.675641828428297</v>
      </c>
      <c r="I230" s="31" t="e">
        <f>#REF!</f>
        <v>#REF!</v>
      </c>
    </row>
    <row r="231" spans="1:9" ht="76.5" hidden="1">
      <c r="A231" s="74" t="s">
        <v>626</v>
      </c>
      <c r="B231" s="73" t="s">
        <v>625</v>
      </c>
      <c r="C231" s="31">
        <v>0</v>
      </c>
      <c r="D231" s="31"/>
      <c r="E231" s="66">
        <f t="shared" si="19"/>
        <v>0</v>
      </c>
      <c r="F231" s="31"/>
      <c r="G231" s="66">
        <f t="shared" si="20"/>
        <v>0</v>
      </c>
      <c r="H231" s="31" t="e">
        <f t="shared" si="21"/>
        <v>#DIV/0!</v>
      </c>
      <c r="I231" s="31"/>
    </row>
    <row r="232" spans="1:9" ht="83.25" customHeight="1">
      <c r="A232" s="77" t="s">
        <v>628</v>
      </c>
      <c r="B232" s="78" t="s">
        <v>627</v>
      </c>
      <c r="C232" s="31">
        <v>3.1</v>
      </c>
      <c r="D232" s="31">
        <v>3.1</v>
      </c>
      <c r="E232" s="66">
        <f t="shared" si="19"/>
        <v>0</v>
      </c>
      <c r="F232" s="31">
        <v>2.5</v>
      </c>
      <c r="G232" s="66">
        <f t="shared" si="20"/>
        <v>-0.60000000000000009</v>
      </c>
      <c r="H232" s="31">
        <f t="shared" si="21"/>
        <v>80.645161290322577</v>
      </c>
      <c r="I232" s="31"/>
    </row>
    <row r="233" spans="1:9" ht="74.45" customHeight="1">
      <c r="A233" s="77" t="s">
        <v>717</v>
      </c>
      <c r="B233" s="78" t="s">
        <v>702</v>
      </c>
      <c r="C233" s="31">
        <v>316.3</v>
      </c>
      <c r="D233" s="31">
        <v>316.3</v>
      </c>
      <c r="E233" s="66">
        <f t="shared" si="19"/>
        <v>0</v>
      </c>
      <c r="F233" s="31">
        <v>115</v>
      </c>
      <c r="G233" s="66">
        <f t="shared" si="20"/>
        <v>-201.3</v>
      </c>
      <c r="H233" s="31">
        <f t="shared" si="21"/>
        <v>36.357888080935815</v>
      </c>
      <c r="I233" s="31"/>
    </row>
    <row r="234" spans="1:9" ht="64.150000000000006" customHeight="1">
      <c r="A234" s="77" t="s">
        <v>737</v>
      </c>
      <c r="B234" s="73" t="s">
        <v>736</v>
      </c>
      <c r="C234" s="31">
        <v>0</v>
      </c>
      <c r="D234" s="31">
        <v>0</v>
      </c>
      <c r="E234" s="66">
        <f t="shared" si="19"/>
        <v>0</v>
      </c>
      <c r="F234" s="31">
        <v>22</v>
      </c>
      <c r="G234" s="66">
        <f t="shared" si="20"/>
        <v>22</v>
      </c>
      <c r="H234" s="31"/>
      <c r="I234" s="31"/>
    </row>
    <row r="235" spans="1:9" ht="61.15" customHeight="1">
      <c r="A235" s="24" t="s">
        <v>570</v>
      </c>
      <c r="B235" s="62" t="s">
        <v>569</v>
      </c>
      <c r="C235" s="31">
        <v>10</v>
      </c>
      <c r="D235" s="31">
        <v>10</v>
      </c>
      <c r="E235" s="66">
        <f t="shared" si="19"/>
        <v>0</v>
      </c>
      <c r="F235" s="31">
        <v>77</v>
      </c>
      <c r="G235" s="66">
        <f t="shared" si="20"/>
        <v>67</v>
      </c>
      <c r="H235" s="31">
        <f t="shared" si="21"/>
        <v>770</v>
      </c>
      <c r="I235" s="31"/>
    </row>
    <row r="236" spans="1:9" ht="45" customHeight="1">
      <c r="A236" s="21" t="s">
        <v>811</v>
      </c>
      <c r="B236" s="60" t="s">
        <v>810</v>
      </c>
      <c r="C236" s="23">
        <f t="shared" ref="C236:D236" si="24">C237+C240</f>
        <v>2.2000000000000002</v>
      </c>
      <c r="D236" s="23">
        <f t="shared" si="24"/>
        <v>2.2000000000000002</v>
      </c>
      <c r="E236" s="66">
        <f t="shared" si="19"/>
        <v>0</v>
      </c>
      <c r="F236" s="23">
        <f>F237+F240</f>
        <v>2</v>
      </c>
      <c r="G236" s="66">
        <f t="shared" si="20"/>
        <v>-0.20000000000000018</v>
      </c>
      <c r="H236" s="31">
        <f t="shared" si="21"/>
        <v>90.909090909090907</v>
      </c>
      <c r="I236" s="31"/>
    </row>
    <row r="237" spans="1:9" ht="62.45" customHeight="1">
      <c r="A237" s="24" t="s">
        <v>738</v>
      </c>
      <c r="B237" s="62" t="s">
        <v>703</v>
      </c>
      <c r="C237" s="31">
        <f t="shared" ref="C237:D237" si="25">C238+C239</f>
        <v>2.2000000000000002</v>
      </c>
      <c r="D237" s="31">
        <f t="shared" si="25"/>
        <v>2.2000000000000002</v>
      </c>
      <c r="E237" s="66">
        <f t="shared" si="19"/>
        <v>0</v>
      </c>
      <c r="F237" s="31">
        <f>F238+F239</f>
        <v>2</v>
      </c>
      <c r="G237" s="66">
        <f t="shared" si="20"/>
        <v>-0.20000000000000018</v>
      </c>
      <c r="H237" s="31">
        <f t="shared" si="21"/>
        <v>90.909090909090907</v>
      </c>
      <c r="I237" s="31"/>
    </row>
    <row r="238" spans="1:9" ht="90" customHeight="1">
      <c r="A238" s="24" t="s">
        <v>793</v>
      </c>
      <c r="B238" s="62" t="s">
        <v>794</v>
      </c>
      <c r="C238" s="31">
        <v>0</v>
      </c>
      <c r="D238" s="31">
        <v>0</v>
      </c>
      <c r="E238" s="66">
        <f t="shared" si="19"/>
        <v>0</v>
      </c>
      <c r="F238" s="31">
        <v>2</v>
      </c>
      <c r="G238" s="66">
        <f t="shared" si="20"/>
        <v>2</v>
      </c>
      <c r="H238" s="31"/>
      <c r="I238" s="31"/>
    </row>
    <row r="239" spans="1:9" ht="51">
      <c r="A239" s="24" t="s">
        <v>739</v>
      </c>
      <c r="B239" s="62" t="s">
        <v>704</v>
      </c>
      <c r="C239" s="31">
        <v>2.2000000000000002</v>
      </c>
      <c r="D239" s="31">
        <v>2.2000000000000002</v>
      </c>
      <c r="E239" s="66">
        <f t="shared" si="19"/>
        <v>0</v>
      </c>
      <c r="F239" s="31">
        <v>0</v>
      </c>
      <c r="G239" s="66">
        <f t="shared" si="20"/>
        <v>-2.2000000000000002</v>
      </c>
      <c r="H239" s="31">
        <f t="shared" si="21"/>
        <v>0</v>
      </c>
      <c r="I239" s="31"/>
    </row>
    <row r="240" spans="1:9" ht="38.25" hidden="1">
      <c r="A240" s="24" t="s">
        <v>648</v>
      </c>
      <c r="B240" s="62" t="s">
        <v>647</v>
      </c>
      <c r="C240" s="31">
        <v>0</v>
      </c>
      <c r="D240" s="31">
        <f>D241</f>
        <v>0</v>
      </c>
      <c r="E240" s="66">
        <f t="shared" si="19"/>
        <v>0</v>
      </c>
      <c r="F240" s="31">
        <f>F241</f>
        <v>0</v>
      </c>
      <c r="G240" s="66">
        <f t="shared" si="20"/>
        <v>0</v>
      </c>
      <c r="H240" s="31"/>
      <c r="I240" s="31"/>
    </row>
    <row r="241" spans="1:9" ht="63.75" hidden="1">
      <c r="A241" s="24" t="s">
        <v>663</v>
      </c>
      <c r="B241" s="62" t="s">
        <v>629</v>
      </c>
      <c r="C241" s="31">
        <v>0</v>
      </c>
      <c r="D241" s="31"/>
      <c r="E241" s="66">
        <f t="shared" si="19"/>
        <v>0</v>
      </c>
      <c r="F241" s="31"/>
      <c r="G241" s="66">
        <f t="shared" si="20"/>
        <v>0</v>
      </c>
      <c r="H241" s="31"/>
      <c r="I241" s="31"/>
    </row>
    <row r="242" spans="1:9" ht="43.9" customHeight="1">
      <c r="A242" s="39" t="s">
        <v>563</v>
      </c>
      <c r="B242" s="60" t="s">
        <v>561</v>
      </c>
      <c r="C242" s="23">
        <f>C243</f>
        <v>3.1</v>
      </c>
      <c r="D242" s="23">
        <f>D243</f>
        <v>3.1</v>
      </c>
      <c r="E242" s="66">
        <f t="shared" si="19"/>
        <v>0</v>
      </c>
      <c r="F242" s="23">
        <f>F243</f>
        <v>92</v>
      </c>
      <c r="G242" s="66">
        <f t="shared" si="20"/>
        <v>88.9</v>
      </c>
      <c r="H242" s="23">
        <f t="shared" si="21"/>
        <v>2967.7419354838707</v>
      </c>
      <c r="I242" s="23"/>
    </row>
    <row r="243" spans="1:9" ht="43.9" customHeight="1">
      <c r="A243" s="24" t="s">
        <v>564</v>
      </c>
      <c r="B243" s="62" t="s">
        <v>562</v>
      </c>
      <c r="C243" s="31">
        <v>3.1</v>
      </c>
      <c r="D243" s="31">
        <v>3.1</v>
      </c>
      <c r="E243" s="66">
        <f t="shared" si="19"/>
        <v>0</v>
      </c>
      <c r="F243" s="31">
        <v>92</v>
      </c>
      <c r="G243" s="66">
        <f t="shared" si="20"/>
        <v>88.9</v>
      </c>
      <c r="H243" s="31">
        <f t="shared" si="21"/>
        <v>2967.7419354838707</v>
      </c>
      <c r="I243" s="31"/>
    </row>
    <row r="244" spans="1:9" ht="45" customHeight="1">
      <c r="A244" s="39" t="s">
        <v>519</v>
      </c>
      <c r="B244" s="60" t="s">
        <v>486</v>
      </c>
      <c r="C244" s="23">
        <f>C245</f>
        <v>171.6</v>
      </c>
      <c r="D244" s="23">
        <f t="shared" ref="D244:F244" si="26">D245</f>
        <v>171.6</v>
      </c>
      <c r="E244" s="66">
        <f t="shared" si="19"/>
        <v>0</v>
      </c>
      <c r="F244" s="23">
        <f t="shared" si="26"/>
        <v>662.40000000000009</v>
      </c>
      <c r="G244" s="66">
        <f t="shared" si="20"/>
        <v>490.80000000000007</v>
      </c>
      <c r="H244" s="23">
        <f t="shared" si="21"/>
        <v>386.01398601398608</v>
      </c>
      <c r="I244" s="23" t="e">
        <f>#REF!</f>
        <v>#REF!</v>
      </c>
    </row>
    <row r="245" spans="1:9" s="35" customFormat="1" ht="57.6" customHeight="1">
      <c r="A245" s="24" t="s">
        <v>506</v>
      </c>
      <c r="B245" s="62" t="s">
        <v>487</v>
      </c>
      <c r="C245" s="31">
        <f>C250</f>
        <v>171.6</v>
      </c>
      <c r="D245" s="31">
        <f>D247+D250</f>
        <v>171.6</v>
      </c>
      <c r="E245" s="66">
        <f t="shared" si="19"/>
        <v>0</v>
      </c>
      <c r="F245" s="31">
        <f>F247+F250+F248+F249</f>
        <v>662.40000000000009</v>
      </c>
      <c r="G245" s="66">
        <f t="shared" si="20"/>
        <v>490.80000000000007</v>
      </c>
      <c r="H245" s="31">
        <f t="shared" si="21"/>
        <v>386.01398601398608</v>
      </c>
      <c r="I245" s="31">
        <v>0</v>
      </c>
    </row>
    <row r="246" spans="1:9" s="35" customFormat="1" ht="76.5" hidden="1">
      <c r="A246" s="24" t="s">
        <v>632</v>
      </c>
      <c r="B246" s="62" t="s">
        <v>630</v>
      </c>
      <c r="C246" s="31"/>
      <c r="D246" s="31"/>
      <c r="E246" s="66">
        <f t="shared" si="19"/>
        <v>0</v>
      </c>
      <c r="F246" s="31">
        <v>0</v>
      </c>
      <c r="G246" s="66">
        <f t="shared" si="20"/>
        <v>0</v>
      </c>
      <c r="H246" s="31" t="e">
        <f t="shared" si="21"/>
        <v>#DIV/0!</v>
      </c>
      <c r="I246" s="31"/>
    </row>
    <row r="247" spans="1:9" s="35" customFormat="1" ht="84" customHeight="1">
      <c r="A247" s="24" t="s">
        <v>669</v>
      </c>
      <c r="B247" s="62" t="s">
        <v>668</v>
      </c>
      <c r="C247" s="31">
        <v>0</v>
      </c>
      <c r="D247" s="31">
        <v>0</v>
      </c>
      <c r="E247" s="66">
        <f t="shared" si="19"/>
        <v>0</v>
      </c>
      <c r="F247" s="31">
        <v>0.5</v>
      </c>
      <c r="G247" s="66">
        <f t="shared" si="20"/>
        <v>0.5</v>
      </c>
      <c r="H247" s="31"/>
      <c r="I247" s="31"/>
    </row>
    <row r="248" spans="1:9" s="35" customFormat="1" ht="84.6" customHeight="1">
      <c r="A248" s="24" t="s">
        <v>741</v>
      </c>
      <c r="B248" s="62" t="s">
        <v>740</v>
      </c>
      <c r="C248" s="31">
        <v>0</v>
      </c>
      <c r="D248" s="31">
        <v>0</v>
      </c>
      <c r="E248" s="66">
        <f t="shared" si="19"/>
        <v>0</v>
      </c>
      <c r="F248" s="31">
        <v>0.1</v>
      </c>
      <c r="G248" s="66">
        <f t="shared" si="20"/>
        <v>0.1</v>
      </c>
      <c r="H248" s="31"/>
      <c r="I248" s="31"/>
    </row>
    <row r="249" spans="1:9" s="35" customFormat="1" ht="73.900000000000006" customHeight="1">
      <c r="A249" s="24" t="s">
        <v>813</v>
      </c>
      <c r="B249" s="62" t="s">
        <v>812</v>
      </c>
      <c r="C249" s="31">
        <v>0</v>
      </c>
      <c r="D249" s="31">
        <v>0</v>
      </c>
      <c r="E249" s="66">
        <f t="shared" si="19"/>
        <v>0</v>
      </c>
      <c r="F249" s="31">
        <v>0.1</v>
      </c>
      <c r="G249" s="66">
        <f t="shared" si="20"/>
        <v>0.1</v>
      </c>
      <c r="H249" s="31"/>
      <c r="I249" s="31"/>
    </row>
    <row r="250" spans="1:9" s="35" customFormat="1" ht="45" customHeight="1">
      <c r="A250" s="24" t="s">
        <v>633</v>
      </c>
      <c r="B250" s="62" t="s">
        <v>631</v>
      </c>
      <c r="C250" s="31">
        <v>171.6</v>
      </c>
      <c r="D250" s="31">
        <v>171.6</v>
      </c>
      <c r="E250" s="66">
        <f t="shared" si="19"/>
        <v>0</v>
      </c>
      <c r="F250" s="31">
        <v>661.7</v>
      </c>
      <c r="G250" s="66">
        <f t="shared" si="20"/>
        <v>490.1</v>
      </c>
      <c r="H250" s="31">
        <f t="shared" si="21"/>
        <v>385.60606060606062</v>
      </c>
      <c r="I250" s="31"/>
    </row>
    <row r="251" spans="1:9" s="35" customFormat="1" ht="43.9" customHeight="1">
      <c r="A251" s="39" t="s">
        <v>567</v>
      </c>
      <c r="B251" s="60" t="s">
        <v>565</v>
      </c>
      <c r="C251" s="23">
        <f>C252</f>
        <v>14.4</v>
      </c>
      <c r="D251" s="23">
        <f>D252</f>
        <v>14.4</v>
      </c>
      <c r="E251" s="66">
        <f t="shared" si="19"/>
        <v>0</v>
      </c>
      <c r="F251" s="23">
        <f>F252</f>
        <v>11.200000000000001</v>
      </c>
      <c r="G251" s="66">
        <f t="shared" si="20"/>
        <v>-3.1999999999999993</v>
      </c>
      <c r="H251" s="23">
        <f t="shared" si="21"/>
        <v>77.777777777777786</v>
      </c>
      <c r="I251" s="23"/>
    </row>
    <row r="252" spans="1:9" s="35" customFormat="1" ht="69.599999999999994" customHeight="1">
      <c r="A252" s="24" t="s">
        <v>600</v>
      </c>
      <c r="B252" s="62" t="s">
        <v>599</v>
      </c>
      <c r="C252" s="23">
        <f>C253+C254+C255+C256</f>
        <v>14.4</v>
      </c>
      <c r="D252" s="23">
        <f>D253+D254+D255+D256</f>
        <v>14.4</v>
      </c>
      <c r="E252" s="66">
        <f t="shared" si="19"/>
        <v>0</v>
      </c>
      <c r="F252" s="31">
        <f>F253+F254+F255+F256</f>
        <v>11.200000000000001</v>
      </c>
      <c r="G252" s="66">
        <f t="shared" si="20"/>
        <v>-3.1999999999999993</v>
      </c>
      <c r="H252" s="31">
        <f t="shared" si="21"/>
        <v>77.777777777777786</v>
      </c>
      <c r="I252" s="23"/>
    </row>
    <row r="253" spans="1:9" s="35" customFormat="1" ht="84" customHeight="1">
      <c r="A253" s="24" t="s">
        <v>635</v>
      </c>
      <c r="B253" s="62" t="s">
        <v>634</v>
      </c>
      <c r="C253" s="31">
        <v>2.7</v>
      </c>
      <c r="D253" s="31">
        <v>2.7</v>
      </c>
      <c r="E253" s="66">
        <f t="shared" si="19"/>
        <v>0</v>
      </c>
      <c r="F253" s="31">
        <v>2</v>
      </c>
      <c r="G253" s="66">
        <f t="shared" si="20"/>
        <v>-0.70000000000000018</v>
      </c>
      <c r="H253" s="31">
        <f t="shared" si="21"/>
        <v>74.074074074074076</v>
      </c>
      <c r="I253" s="23"/>
    </row>
    <row r="254" spans="1:9" s="35" customFormat="1" ht="97.15" customHeight="1">
      <c r="A254" s="24" t="s">
        <v>637</v>
      </c>
      <c r="B254" s="62" t="s">
        <v>636</v>
      </c>
      <c r="C254" s="31">
        <v>7.1</v>
      </c>
      <c r="D254" s="31">
        <v>7.1</v>
      </c>
      <c r="E254" s="66">
        <f t="shared" si="19"/>
        <v>0</v>
      </c>
      <c r="F254" s="31">
        <v>8.3000000000000007</v>
      </c>
      <c r="G254" s="66">
        <f t="shared" si="20"/>
        <v>1.2000000000000011</v>
      </c>
      <c r="H254" s="31">
        <f t="shared" si="21"/>
        <v>116.90140845070425</v>
      </c>
      <c r="I254" s="23"/>
    </row>
    <row r="255" spans="1:9" s="35" customFormat="1" ht="127.5" hidden="1">
      <c r="A255" s="24" t="s">
        <v>662</v>
      </c>
      <c r="B255" s="62" t="s">
        <v>638</v>
      </c>
      <c r="C255" s="23"/>
      <c r="D255" s="23"/>
      <c r="E255" s="66">
        <f t="shared" si="19"/>
        <v>0</v>
      </c>
      <c r="F255" s="31">
        <v>0</v>
      </c>
      <c r="G255" s="66">
        <f t="shared" si="20"/>
        <v>0</v>
      </c>
      <c r="H255" s="31" t="e">
        <f t="shared" si="21"/>
        <v>#DIV/0!</v>
      </c>
      <c r="I255" s="23"/>
    </row>
    <row r="256" spans="1:9" s="35" customFormat="1" ht="82.9" customHeight="1">
      <c r="A256" s="24" t="s">
        <v>568</v>
      </c>
      <c r="B256" s="62" t="s">
        <v>566</v>
      </c>
      <c r="C256" s="31">
        <v>4.5999999999999996</v>
      </c>
      <c r="D256" s="31">
        <v>4.5999999999999996</v>
      </c>
      <c r="E256" s="66">
        <f t="shared" si="19"/>
        <v>0</v>
      </c>
      <c r="F256" s="31">
        <v>0.9</v>
      </c>
      <c r="G256" s="66">
        <f t="shared" si="20"/>
        <v>-3.6999999999999997</v>
      </c>
      <c r="H256" s="31">
        <f t="shared" si="21"/>
        <v>19.565217391304348</v>
      </c>
      <c r="I256" s="31"/>
    </row>
    <row r="257" spans="1:9" s="35" customFormat="1" ht="38.25" hidden="1">
      <c r="A257" s="24" t="s">
        <v>672</v>
      </c>
      <c r="B257" s="62" t="s">
        <v>670</v>
      </c>
      <c r="C257" s="31">
        <v>0</v>
      </c>
      <c r="D257" s="31">
        <f>D258</f>
        <v>0</v>
      </c>
      <c r="E257" s="66">
        <f t="shared" si="19"/>
        <v>0</v>
      </c>
      <c r="F257" s="31">
        <f>F258</f>
        <v>0</v>
      </c>
      <c r="G257" s="66">
        <f t="shared" si="20"/>
        <v>0</v>
      </c>
      <c r="H257" s="31" t="e">
        <f t="shared" si="21"/>
        <v>#DIV/0!</v>
      </c>
      <c r="I257" s="31"/>
    </row>
    <row r="258" spans="1:9" s="35" customFormat="1" ht="51" hidden="1">
      <c r="A258" s="24" t="s">
        <v>673</v>
      </c>
      <c r="B258" s="62" t="s">
        <v>671</v>
      </c>
      <c r="C258" s="31">
        <v>0</v>
      </c>
      <c r="D258" s="31"/>
      <c r="E258" s="66">
        <f t="shared" si="19"/>
        <v>0</v>
      </c>
      <c r="F258" s="31"/>
      <c r="G258" s="66">
        <f t="shared" si="20"/>
        <v>0</v>
      </c>
      <c r="H258" s="31" t="e">
        <f t="shared" si="21"/>
        <v>#DIV/0!</v>
      </c>
      <c r="I258" s="31"/>
    </row>
    <row r="259" spans="1:9" s="35" customFormat="1" ht="42.6" customHeight="1">
      <c r="A259" s="24" t="s">
        <v>661</v>
      </c>
      <c r="B259" s="62" t="s">
        <v>639</v>
      </c>
      <c r="C259" s="31">
        <f>C260</f>
        <v>1.4</v>
      </c>
      <c r="D259" s="31">
        <f>D260</f>
        <v>1.4</v>
      </c>
      <c r="E259" s="66">
        <f t="shared" si="19"/>
        <v>0</v>
      </c>
      <c r="F259" s="31">
        <f>F260</f>
        <v>6.3</v>
      </c>
      <c r="G259" s="66">
        <f t="shared" si="20"/>
        <v>4.9000000000000004</v>
      </c>
      <c r="H259" s="31">
        <f t="shared" si="21"/>
        <v>450</v>
      </c>
      <c r="I259" s="31"/>
    </row>
    <row r="260" spans="1:9" s="35" customFormat="1" ht="61.9" customHeight="1">
      <c r="A260" s="24" t="s">
        <v>660</v>
      </c>
      <c r="B260" s="62" t="s">
        <v>640</v>
      </c>
      <c r="C260" s="31">
        <f>C263</f>
        <v>1.4</v>
      </c>
      <c r="D260" s="31">
        <f>SUM(D261:D263)</f>
        <v>1.4</v>
      </c>
      <c r="E260" s="66">
        <f t="shared" si="19"/>
        <v>0</v>
      </c>
      <c r="F260" s="31">
        <f>SUM(F261:F263)</f>
        <v>6.3</v>
      </c>
      <c r="G260" s="66">
        <f t="shared" si="20"/>
        <v>4.9000000000000004</v>
      </c>
      <c r="H260" s="31">
        <f t="shared" si="21"/>
        <v>450</v>
      </c>
      <c r="I260" s="31"/>
    </row>
    <row r="261" spans="1:9" s="35" customFormat="1" ht="76.5" hidden="1">
      <c r="A261" s="24" t="s">
        <v>659</v>
      </c>
      <c r="B261" s="62" t="s">
        <v>641</v>
      </c>
      <c r="C261" s="31"/>
      <c r="D261" s="31"/>
      <c r="E261" s="66">
        <f t="shared" si="19"/>
        <v>0</v>
      </c>
      <c r="F261" s="31"/>
      <c r="G261" s="66">
        <f t="shared" si="20"/>
        <v>0</v>
      </c>
      <c r="H261" s="31" t="e">
        <f t="shared" si="21"/>
        <v>#DIV/0!</v>
      </c>
      <c r="I261" s="31"/>
    </row>
    <row r="262" spans="1:9" s="35" customFormat="1" ht="96" customHeight="1">
      <c r="A262" s="24" t="s">
        <v>658</v>
      </c>
      <c r="B262" s="62" t="s">
        <v>642</v>
      </c>
      <c r="C262" s="31">
        <v>0</v>
      </c>
      <c r="D262" s="31">
        <v>0</v>
      </c>
      <c r="E262" s="66">
        <f t="shared" si="19"/>
        <v>0</v>
      </c>
      <c r="F262" s="31">
        <v>4.0999999999999996</v>
      </c>
      <c r="G262" s="66">
        <f t="shared" si="20"/>
        <v>4.0999999999999996</v>
      </c>
      <c r="H262" s="31"/>
      <c r="I262" s="31"/>
    </row>
    <row r="263" spans="1:9" s="35" customFormat="1" ht="45" customHeight="1">
      <c r="A263" s="24" t="s">
        <v>675</v>
      </c>
      <c r="B263" s="62" t="s">
        <v>674</v>
      </c>
      <c r="C263" s="31">
        <v>1.4</v>
      </c>
      <c r="D263" s="31">
        <v>1.4</v>
      </c>
      <c r="E263" s="66">
        <f t="shared" si="19"/>
        <v>0</v>
      </c>
      <c r="F263" s="31">
        <v>2.2000000000000002</v>
      </c>
      <c r="G263" s="66">
        <f t="shared" si="20"/>
        <v>0.80000000000000027</v>
      </c>
      <c r="H263" s="31">
        <f t="shared" si="21"/>
        <v>157.14285714285717</v>
      </c>
      <c r="I263" s="31"/>
    </row>
    <row r="264" spans="1:9" s="35" customFormat="1" ht="63.75" hidden="1">
      <c r="A264" s="39" t="s">
        <v>507</v>
      </c>
      <c r="B264" s="60" t="s">
        <v>488</v>
      </c>
      <c r="C264" s="23">
        <f>C265</f>
        <v>0</v>
      </c>
      <c r="D264" s="23">
        <f>D265</f>
        <v>0</v>
      </c>
      <c r="E264" s="66">
        <f t="shared" si="19"/>
        <v>0</v>
      </c>
      <c r="F264" s="23">
        <f>F265</f>
        <v>0</v>
      </c>
      <c r="G264" s="66">
        <f t="shared" si="20"/>
        <v>0</v>
      </c>
      <c r="H264" s="23" t="e">
        <f t="shared" si="21"/>
        <v>#DIV/0!</v>
      </c>
      <c r="I264" s="23">
        <f>I266</f>
        <v>0</v>
      </c>
    </row>
    <row r="265" spans="1:9" s="32" customFormat="1" ht="76.5" hidden="1">
      <c r="A265" s="24" t="s">
        <v>520</v>
      </c>
      <c r="B265" s="62" t="s">
        <v>489</v>
      </c>
      <c r="C265" s="31">
        <v>0</v>
      </c>
      <c r="D265" s="31">
        <v>0</v>
      </c>
      <c r="E265" s="66">
        <f t="shared" si="19"/>
        <v>0</v>
      </c>
      <c r="F265" s="31">
        <v>0</v>
      </c>
      <c r="G265" s="66">
        <f t="shared" si="20"/>
        <v>0</v>
      </c>
      <c r="H265" s="23" t="e">
        <f t="shared" si="21"/>
        <v>#DIV/0!</v>
      </c>
      <c r="I265" s="31" t="e">
        <f>#REF!</f>
        <v>#REF!</v>
      </c>
    </row>
    <row r="266" spans="1:9" s="32" customFormat="1" ht="46.9" customHeight="1">
      <c r="A266" s="39" t="s">
        <v>508</v>
      </c>
      <c r="B266" s="60" t="s">
        <v>490</v>
      </c>
      <c r="C266" s="23">
        <f>C267+C277</f>
        <v>101.5</v>
      </c>
      <c r="D266" s="23">
        <f>D267+D277</f>
        <v>101.5</v>
      </c>
      <c r="E266" s="66">
        <f t="shared" si="19"/>
        <v>0</v>
      </c>
      <c r="F266" s="23">
        <f>F267+F277</f>
        <v>221.6</v>
      </c>
      <c r="G266" s="66">
        <f t="shared" si="20"/>
        <v>120.1</v>
      </c>
      <c r="H266" s="23">
        <f t="shared" si="21"/>
        <v>218.32512315270932</v>
      </c>
      <c r="I266" s="23"/>
    </row>
    <row r="267" spans="1:9" s="35" customFormat="1" ht="55.9" customHeight="1">
      <c r="A267" s="24" t="s">
        <v>509</v>
      </c>
      <c r="B267" s="62" t="s">
        <v>491</v>
      </c>
      <c r="C267" s="31">
        <f>C268+C269+C271+C276</f>
        <v>77.5</v>
      </c>
      <c r="D267" s="31">
        <f>SUM(D268:D276)</f>
        <v>77.5</v>
      </c>
      <c r="E267" s="66">
        <f t="shared" si="19"/>
        <v>0</v>
      </c>
      <c r="F267" s="31">
        <f>F268+F271+F269+F275+F276+F273+F272+F274+F270</f>
        <v>203.2</v>
      </c>
      <c r="G267" s="66">
        <f t="shared" si="20"/>
        <v>125.69999999999999</v>
      </c>
      <c r="H267" s="31">
        <f t="shared" si="21"/>
        <v>262.19354838709677</v>
      </c>
      <c r="I267" s="31">
        <f>I278</f>
        <v>0</v>
      </c>
    </row>
    <row r="268" spans="1:9" s="35" customFormat="1" ht="114" customHeight="1">
      <c r="A268" s="24" t="s">
        <v>603</v>
      </c>
      <c r="B268" s="62" t="s">
        <v>601</v>
      </c>
      <c r="C268" s="31">
        <v>47</v>
      </c>
      <c r="D268" s="31">
        <v>47</v>
      </c>
      <c r="E268" s="66">
        <f t="shared" si="19"/>
        <v>0</v>
      </c>
      <c r="F268" s="31">
        <v>53.8</v>
      </c>
      <c r="G268" s="66">
        <f t="shared" si="20"/>
        <v>6.7999999999999972</v>
      </c>
      <c r="H268" s="31">
        <f t="shared" si="21"/>
        <v>114.46808510638297</v>
      </c>
      <c r="I268" s="31"/>
    </row>
    <row r="269" spans="1:9" s="35" customFormat="1" ht="55.9" customHeight="1">
      <c r="A269" s="24" t="s">
        <v>657</v>
      </c>
      <c r="B269" s="62" t="s">
        <v>643</v>
      </c>
      <c r="C269" s="31">
        <v>22.9</v>
      </c>
      <c r="D269" s="31">
        <v>22.9</v>
      </c>
      <c r="E269" s="66">
        <f t="shared" si="19"/>
        <v>0</v>
      </c>
      <c r="F269" s="31">
        <v>9.3000000000000007</v>
      </c>
      <c r="G269" s="66">
        <f t="shared" si="20"/>
        <v>-13.599999999999998</v>
      </c>
      <c r="H269" s="31">
        <f t="shared" si="21"/>
        <v>40.6113537117904</v>
      </c>
      <c r="I269" s="31"/>
    </row>
    <row r="270" spans="1:9" s="35" customFormat="1" ht="81" customHeight="1">
      <c r="A270" s="24" t="s">
        <v>844</v>
      </c>
      <c r="B270" s="62" t="s">
        <v>843</v>
      </c>
      <c r="C270" s="31">
        <v>0</v>
      </c>
      <c r="D270" s="31">
        <v>0</v>
      </c>
      <c r="E270" s="66">
        <f t="shared" si="19"/>
        <v>0</v>
      </c>
      <c r="F270" s="31">
        <v>2</v>
      </c>
      <c r="G270" s="66">
        <f t="shared" si="20"/>
        <v>2</v>
      </c>
      <c r="H270" s="31"/>
      <c r="I270" s="31"/>
    </row>
    <row r="271" spans="1:9" s="35" customFormat="1" ht="58.15" customHeight="1">
      <c r="A271" s="24" t="s">
        <v>604</v>
      </c>
      <c r="B271" s="62" t="s">
        <v>602</v>
      </c>
      <c r="C271" s="31">
        <v>4.5999999999999996</v>
      </c>
      <c r="D271" s="31">
        <v>4.5999999999999996</v>
      </c>
      <c r="E271" s="66">
        <f t="shared" si="19"/>
        <v>0</v>
      </c>
      <c r="F271" s="31">
        <v>9.4</v>
      </c>
      <c r="G271" s="66">
        <f t="shared" si="20"/>
        <v>4.8000000000000007</v>
      </c>
      <c r="H271" s="31">
        <f t="shared" si="21"/>
        <v>204.34782608695653</v>
      </c>
      <c r="I271" s="31"/>
    </row>
    <row r="272" spans="1:9" s="35" customFormat="1" ht="73.150000000000006" customHeight="1">
      <c r="A272" s="24" t="s">
        <v>743</v>
      </c>
      <c r="B272" s="62" t="s">
        <v>742</v>
      </c>
      <c r="C272" s="31">
        <v>0</v>
      </c>
      <c r="D272" s="31">
        <v>0</v>
      </c>
      <c r="E272" s="66">
        <f t="shared" si="19"/>
        <v>0</v>
      </c>
      <c r="F272" s="31">
        <v>50</v>
      </c>
      <c r="G272" s="66">
        <f t="shared" si="20"/>
        <v>50</v>
      </c>
      <c r="H272" s="31"/>
      <c r="I272" s="31"/>
    </row>
    <row r="273" spans="1:9" s="35" customFormat="1" ht="55.9" hidden="1" customHeight="1">
      <c r="A273" s="24" t="s">
        <v>677</v>
      </c>
      <c r="B273" s="62" t="s">
        <v>676</v>
      </c>
      <c r="C273" s="31"/>
      <c r="D273" s="31"/>
      <c r="E273" s="66">
        <f t="shared" ref="E273:E336" si="27">D273-C273</f>
        <v>0</v>
      </c>
      <c r="F273" s="31"/>
      <c r="G273" s="66">
        <f t="shared" ref="G273:G336" si="28">F273-D273</f>
        <v>0</v>
      </c>
      <c r="H273" s="31"/>
      <c r="I273" s="31"/>
    </row>
    <row r="274" spans="1:9" s="35" customFormat="1" ht="71.45" customHeight="1">
      <c r="A274" s="24" t="s">
        <v>785</v>
      </c>
      <c r="B274" s="62" t="s">
        <v>784</v>
      </c>
      <c r="C274" s="31">
        <v>0</v>
      </c>
      <c r="D274" s="31">
        <v>0</v>
      </c>
      <c r="E274" s="66">
        <f t="shared" si="27"/>
        <v>0</v>
      </c>
      <c r="F274" s="31">
        <v>45</v>
      </c>
      <c r="G274" s="66">
        <f t="shared" si="28"/>
        <v>45</v>
      </c>
      <c r="H274" s="31"/>
      <c r="I274" s="31"/>
    </row>
    <row r="275" spans="1:9" s="35" customFormat="1" ht="99" customHeight="1">
      <c r="A275" s="24" t="s">
        <v>656</v>
      </c>
      <c r="B275" s="62" t="s">
        <v>644</v>
      </c>
      <c r="C275" s="31">
        <v>0</v>
      </c>
      <c r="D275" s="31">
        <v>0</v>
      </c>
      <c r="E275" s="66">
        <f t="shared" si="27"/>
        <v>0</v>
      </c>
      <c r="F275" s="31">
        <v>10</v>
      </c>
      <c r="G275" s="66">
        <f t="shared" si="28"/>
        <v>10</v>
      </c>
      <c r="H275" s="31"/>
      <c r="I275" s="31"/>
    </row>
    <row r="276" spans="1:9" s="35" customFormat="1" ht="55.9" customHeight="1">
      <c r="A276" s="24" t="s">
        <v>655</v>
      </c>
      <c r="B276" s="62" t="s">
        <v>645</v>
      </c>
      <c r="C276" s="31">
        <v>3</v>
      </c>
      <c r="D276" s="31">
        <v>3</v>
      </c>
      <c r="E276" s="66">
        <f t="shared" si="27"/>
        <v>0</v>
      </c>
      <c r="F276" s="31">
        <v>23.7</v>
      </c>
      <c r="G276" s="66">
        <f t="shared" si="28"/>
        <v>20.7</v>
      </c>
      <c r="H276" s="31">
        <f t="shared" si="21"/>
        <v>790</v>
      </c>
      <c r="I276" s="31"/>
    </row>
    <row r="277" spans="1:9" s="35" customFormat="1" ht="49.15" customHeight="1">
      <c r="A277" s="24" t="s">
        <v>532</v>
      </c>
      <c r="B277" s="62" t="s">
        <v>531</v>
      </c>
      <c r="C277" s="31">
        <v>24</v>
      </c>
      <c r="D277" s="31">
        <v>24</v>
      </c>
      <c r="E277" s="66">
        <f t="shared" si="27"/>
        <v>0</v>
      </c>
      <c r="F277" s="31">
        <v>18.399999999999999</v>
      </c>
      <c r="G277" s="66">
        <f t="shared" si="28"/>
        <v>-5.6000000000000014</v>
      </c>
      <c r="H277" s="31">
        <f t="shared" si="21"/>
        <v>76.666666666666657</v>
      </c>
      <c r="I277" s="31"/>
    </row>
    <row r="278" spans="1:9" ht="45" customHeight="1">
      <c r="A278" s="39" t="s">
        <v>510</v>
      </c>
      <c r="B278" s="60" t="s">
        <v>492</v>
      </c>
      <c r="C278" s="23">
        <f>C279</f>
        <v>925.5</v>
      </c>
      <c r="D278" s="23">
        <f t="shared" ref="D278:F278" si="29">D279</f>
        <v>925.5</v>
      </c>
      <c r="E278" s="66">
        <f t="shared" si="27"/>
        <v>0</v>
      </c>
      <c r="F278" s="23">
        <f t="shared" si="29"/>
        <v>1012.4000000000001</v>
      </c>
      <c r="G278" s="66">
        <f t="shared" si="28"/>
        <v>86.900000000000091</v>
      </c>
      <c r="H278" s="23">
        <f t="shared" si="21"/>
        <v>109.38951917882227</v>
      </c>
      <c r="I278" s="23"/>
    </row>
    <row r="279" spans="1:9" ht="56.25" customHeight="1">
      <c r="A279" s="24" t="s">
        <v>511</v>
      </c>
      <c r="B279" s="62" t="s">
        <v>493</v>
      </c>
      <c r="C279" s="31">
        <f>C285+C286+C284</f>
        <v>925.5</v>
      </c>
      <c r="D279" s="31">
        <f>D285+D286+D280+D284</f>
        <v>925.5</v>
      </c>
      <c r="E279" s="66">
        <f t="shared" si="27"/>
        <v>0</v>
      </c>
      <c r="F279" s="31">
        <f>F285+F286+F280+F284+F281+F282+F283</f>
        <v>1012.4000000000001</v>
      </c>
      <c r="G279" s="66">
        <f t="shared" si="28"/>
        <v>86.900000000000091</v>
      </c>
      <c r="H279" s="31">
        <f t="shared" si="21"/>
        <v>109.38951917882227</v>
      </c>
      <c r="I279" s="31"/>
    </row>
    <row r="280" spans="1:9" ht="70.900000000000006" hidden="1" customHeight="1">
      <c r="A280" s="24" t="s">
        <v>654</v>
      </c>
      <c r="B280" s="62" t="s">
        <v>646</v>
      </c>
      <c r="C280" s="31"/>
      <c r="D280" s="31">
        <v>0</v>
      </c>
      <c r="E280" s="66">
        <f t="shared" si="27"/>
        <v>0</v>
      </c>
      <c r="F280" s="31">
        <v>0</v>
      </c>
      <c r="G280" s="66">
        <f t="shared" si="28"/>
        <v>0</v>
      </c>
      <c r="H280" s="31" t="e">
        <f t="shared" si="21"/>
        <v>#DIV/0!</v>
      </c>
      <c r="I280" s="31"/>
    </row>
    <row r="281" spans="1:9" ht="70.900000000000006" customHeight="1">
      <c r="A281" s="24" t="s">
        <v>746</v>
      </c>
      <c r="B281" s="62" t="s">
        <v>745</v>
      </c>
      <c r="C281" s="31">
        <v>0</v>
      </c>
      <c r="D281" s="31">
        <v>0</v>
      </c>
      <c r="E281" s="66">
        <f t="shared" si="27"/>
        <v>0</v>
      </c>
      <c r="F281" s="31">
        <v>82.5</v>
      </c>
      <c r="G281" s="66">
        <f t="shared" si="28"/>
        <v>82.5</v>
      </c>
      <c r="H281" s="31"/>
      <c r="I281" s="31"/>
    </row>
    <row r="282" spans="1:9" ht="153" customHeight="1">
      <c r="A282" s="24" t="s">
        <v>748</v>
      </c>
      <c r="B282" s="62" t="s">
        <v>747</v>
      </c>
      <c r="C282" s="31">
        <v>0</v>
      </c>
      <c r="D282" s="31">
        <v>0</v>
      </c>
      <c r="E282" s="66">
        <f t="shared" si="27"/>
        <v>0</v>
      </c>
      <c r="F282" s="31">
        <v>8</v>
      </c>
      <c r="G282" s="66">
        <f t="shared" si="28"/>
        <v>8</v>
      </c>
      <c r="H282" s="31"/>
      <c r="I282" s="31"/>
    </row>
    <row r="283" spans="1:9" ht="81.599999999999994" customHeight="1">
      <c r="A283" s="24" t="s">
        <v>750</v>
      </c>
      <c r="B283" s="62" t="s">
        <v>749</v>
      </c>
      <c r="C283" s="31">
        <v>0</v>
      </c>
      <c r="D283" s="31">
        <v>0</v>
      </c>
      <c r="E283" s="66">
        <f t="shared" si="27"/>
        <v>0</v>
      </c>
      <c r="F283" s="31">
        <v>28.6</v>
      </c>
      <c r="G283" s="66">
        <f t="shared" si="28"/>
        <v>28.6</v>
      </c>
      <c r="H283" s="31"/>
      <c r="I283" s="31"/>
    </row>
    <row r="284" spans="1:9" ht="96" customHeight="1">
      <c r="A284" s="24" t="s">
        <v>744</v>
      </c>
      <c r="B284" s="62" t="s">
        <v>705</v>
      </c>
      <c r="C284" s="31">
        <v>11</v>
      </c>
      <c r="D284" s="31">
        <v>11</v>
      </c>
      <c r="E284" s="66">
        <f t="shared" si="27"/>
        <v>0</v>
      </c>
      <c r="F284" s="31">
        <v>6.1</v>
      </c>
      <c r="G284" s="66">
        <f t="shared" si="28"/>
        <v>-4.9000000000000004</v>
      </c>
      <c r="H284" s="31">
        <f t="shared" si="21"/>
        <v>55.454545454545453</v>
      </c>
      <c r="I284" s="31"/>
    </row>
    <row r="285" spans="1:9" ht="69.599999999999994" customHeight="1">
      <c r="A285" s="24" t="s">
        <v>607</v>
      </c>
      <c r="B285" s="62" t="s">
        <v>605</v>
      </c>
      <c r="C285" s="31">
        <v>41.5</v>
      </c>
      <c r="D285" s="31">
        <v>41.5</v>
      </c>
      <c r="E285" s="66">
        <f t="shared" si="27"/>
        <v>0</v>
      </c>
      <c r="F285" s="31">
        <v>47.7</v>
      </c>
      <c r="G285" s="66">
        <f t="shared" si="28"/>
        <v>6.2000000000000028</v>
      </c>
      <c r="H285" s="31">
        <f t="shared" si="21"/>
        <v>114.93975903614459</v>
      </c>
      <c r="I285" s="31"/>
    </row>
    <row r="286" spans="1:9" ht="57.6" customHeight="1">
      <c r="A286" s="24" t="s">
        <v>608</v>
      </c>
      <c r="B286" s="62" t="s">
        <v>606</v>
      </c>
      <c r="C286" s="31">
        <v>873</v>
      </c>
      <c r="D286" s="31">
        <v>873</v>
      </c>
      <c r="E286" s="66">
        <f t="shared" si="27"/>
        <v>0</v>
      </c>
      <c r="F286" s="31">
        <v>839.5</v>
      </c>
      <c r="G286" s="66">
        <f t="shared" si="28"/>
        <v>-33.5</v>
      </c>
      <c r="H286" s="31">
        <f t="shared" si="21"/>
        <v>96.162657502863695</v>
      </c>
      <c r="I286" s="31"/>
    </row>
    <row r="287" spans="1:9" ht="76.5">
      <c r="A287" s="21" t="s">
        <v>684</v>
      </c>
      <c r="B287" s="60" t="s">
        <v>682</v>
      </c>
      <c r="C287" s="23">
        <f>C288</f>
        <v>250.60000000000002</v>
      </c>
      <c r="D287" s="23">
        <f>D288</f>
        <v>250.60000000000002</v>
      </c>
      <c r="E287" s="66">
        <f t="shared" si="27"/>
        <v>0</v>
      </c>
      <c r="F287" s="23">
        <f>F288</f>
        <v>460.3</v>
      </c>
      <c r="G287" s="66">
        <f t="shared" si="28"/>
        <v>209.7</v>
      </c>
      <c r="H287" s="23">
        <f t="shared" si="21"/>
        <v>183.67916999201915</v>
      </c>
      <c r="I287" s="31"/>
    </row>
    <row r="288" spans="1:9" ht="85.15" customHeight="1">
      <c r="A288" s="24" t="s">
        <v>685</v>
      </c>
      <c r="B288" s="62" t="s">
        <v>683</v>
      </c>
      <c r="C288" s="31">
        <f>C289+C290</f>
        <v>250.60000000000002</v>
      </c>
      <c r="D288" s="31">
        <f>SUM(D289:D290)</f>
        <v>250.60000000000002</v>
      </c>
      <c r="E288" s="66">
        <f t="shared" si="27"/>
        <v>0</v>
      </c>
      <c r="F288" s="31">
        <f>SUM(F289:F291)</f>
        <v>460.3</v>
      </c>
      <c r="G288" s="66">
        <f t="shared" si="28"/>
        <v>209.7</v>
      </c>
      <c r="H288" s="31">
        <f t="shared" ref="H288:H290" si="30">F288/D288*100</f>
        <v>183.67916999201915</v>
      </c>
      <c r="I288" s="31"/>
    </row>
    <row r="289" spans="1:9" ht="141" customHeight="1">
      <c r="A289" s="24" t="s">
        <v>681</v>
      </c>
      <c r="B289" s="62" t="s">
        <v>680</v>
      </c>
      <c r="C289" s="31">
        <v>22.8</v>
      </c>
      <c r="D289" s="31">
        <v>22.8</v>
      </c>
      <c r="E289" s="66">
        <f t="shared" si="27"/>
        <v>0</v>
      </c>
      <c r="F289" s="31">
        <v>5</v>
      </c>
      <c r="G289" s="66">
        <f t="shared" si="28"/>
        <v>-17.8</v>
      </c>
      <c r="H289" s="31">
        <f t="shared" si="30"/>
        <v>21.929824561403507</v>
      </c>
      <c r="I289" s="31"/>
    </row>
    <row r="290" spans="1:9" ht="111" customHeight="1">
      <c r="A290" s="24" t="s">
        <v>679</v>
      </c>
      <c r="B290" s="62" t="s">
        <v>678</v>
      </c>
      <c r="C290" s="31">
        <v>227.8</v>
      </c>
      <c r="D290" s="31">
        <v>227.8</v>
      </c>
      <c r="E290" s="66">
        <f t="shared" si="27"/>
        <v>0</v>
      </c>
      <c r="F290" s="31">
        <v>440.3</v>
      </c>
      <c r="G290" s="66">
        <f t="shared" si="28"/>
        <v>212.5</v>
      </c>
      <c r="H290" s="31">
        <f t="shared" si="30"/>
        <v>193.28358208955223</v>
      </c>
      <c r="I290" s="31"/>
    </row>
    <row r="291" spans="1:9" ht="111" customHeight="1">
      <c r="A291" s="24" t="s">
        <v>752</v>
      </c>
      <c r="B291" s="62" t="s">
        <v>751</v>
      </c>
      <c r="C291" s="31">
        <v>0</v>
      </c>
      <c r="D291" s="31">
        <v>0</v>
      </c>
      <c r="E291" s="66">
        <f t="shared" si="27"/>
        <v>0</v>
      </c>
      <c r="F291" s="31">
        <v>15</v>
      </c>
      <c r="G291" s="66">
        <f t="shared" si="28"/>
        <v>15</v>
      </c>
      <c r="H291" s="31"/>
      <c r="I291" s="31"/>
    </row>
    <row r="292" spans="1:9" ht="31.15" customHeight="1">
      <c r="A292" s="14" t="s">
        <v>521</v>
      </c>
      <c r="B292" s="59" t="s">
        <v>494</v>
      </c>
      <c r="C292" s="44">
        <f>C293</f>
        <v>941</v>
      </c>
      <c r="D292" s="44">
        <f t="shared" ref="D292:F292" si="31">D293</f>
        <v>941</v>
      </c>
      <c r="E292" s="66">
        <f t="shared" si="27"/>
        <v>0</v>
      </c>
      <c r="F292" s="44">
        <f t="shared" si="31"/>
        <v>679.1</v>
      </c>
      <c r="G292" s="66">
        <f t="shared" si="28"/>
        <v>-261.89999999999998</v>
      </c>
      <c r="H292" s="44">
        <f t="shared" ref="H292:H369" si="32">F292/D292*100</f>
        <v>72.167906482465455</v>
      </c>
      <c r="I292" s="44"/>
    </row>
    <row r="293" spans="1:9" ht="29.45" customHeight="1">
      <c r="A293" s="24" t="s">
        <v>512</v>
      </c>
      <c r="B293" s="62" t="s">
        <v>495</v>
      </c>
      <c r="C293" s="31">
        <v>941</v>
      </c>
      <c r="D293" s="31">
        <v>941</v>
      </c>
      <c r="E293" s="66">
        <f t="shared" si="27"/>
        <v>0</v>
      </c>
      <c r="F293" s="31">
        <v>679.1</v>
      </c>
      <c r="G293" s="66">
        <f t="shared" si="28"/>
        <v>-261.89999999999998</v>
      </c>
      <c r="H293" s="31">
        <f t="shared" si="32"/>
        <v>72.167906482465455</v>
      </c>
      <c r="I293" s="31"/>
    </row>
    <row r="294" spans="1:9" ht="73.900000000000006" customHeight="1">
      <c r="A294" s="14" t="s">
        <v>534</v>
      </c>
      <c r="B294" s="59" t="s">
        <v>533</v>
      </c>
      <c r="C294" s="44">
        <f>C295+C297</f>
        <v>1685.1</v>
      </c>
      <c r="D294" s="44">
        <f>D295+D297</f>
        <v>1685.1</v>
      </c>
      <c r="E294" s="66">
        <f t="shared" si="27"/>
        <v>0</v>
      </c>
      <c r="F294" s="44">
        <f>F295+F297</f>
        <v>4910.8999999999996</v>
      </c>
      <c r="G294" s="66">
        <f t="shared" si="28"/>
        <v>3225.7999999999997</v>
      </c>
      <c r="H294" s="44">
        <f t="shared" si="32"/>
        <v>291.43077562162483</v>
      </c>
      <c r="I294" s="44"/>
    </row>
    <row r="295" spans="1:9" ht="42" customHeight="1">
      <c r="A295" s="39" t="s">
        <v>537</v>
      </c>
      <c r="B295" s="60" t="s">
        <v>535</v>
      </c>
      <c r="C295" s="23">
        <f>C296</f>
        <v>1631.3</v>
      </c>
      <c r="D295" s="23">
        <f t="shared" ref="D295:F295" si="33">D296</f>
        <v>1631.3</v>
      </c>
      <c r="E295" s="66">
        <f t="shared" si="27"/>
        <v>0</v>
      </c>
      <c r="F295" s="23">
        <f t="shared" si="33"/>
        <v>3557.5</v>
      </c>
      <c r="G295" s="66">
        <f t="shared" si="28"/>
        <v>1926.2</v>
      </c>
      <c r="H295" s="23">
        <f t="shared" si="32"/>
        <v>218.07760681664931</v>
      </c>
      <c r="I295" s="23"/>
    </row>
    <row r="296" spans="1:9" ht="46.15" customHeight="1">
      <c r="A296" s="24" t="s">
        <v>538</v>
      </c>
      <c r="B296" s="62" t="s">
        <v>536</v>
      </c>
      <c r="C296" s="31">
        <v>1631.3</v>
      </c>
      <c r="D296" s="31">
        <v>1631.3</v>
      </c>
      <c r="E296" s="66">
        <f t="shared" si="27"/>
        <v>0</v>
      </c>
      <c r="F296" s="31">
        <v>3557.5</v>
      </c>
      <c r="G296" s="66">
        <f t="shared" si="28"/>
        <v>1926.2</v>
      </c>
      <c r="H296" s="31">
        <f t="shared" si="32"/>
        <v>218.07760681664931</v>
      </c>
      <c r="I296" s="31"/>
    </row>
    <row r="297" spans="1:9" ht="59.45" customHeight="1">
      <c r="A297" s="39" t="s">
        <v>541</v>
      </c>
      <c r="B297" s="60" t="s">
        <v>539</v>
      </c>
      <c r="C297" s="23">
        <f>C298</f>
        <v>53.8</v>
      </c>
      <c r="D297" s="23">
        <f t="shared" ref="D297:F297" si="34">D298</f>
        <v>53.8</v>
      </c>
      <c r="E297" s="66">
        <f t="shared" si="27"/>
        <v>0</v>
      </c>
      <c r="F297" s="23">
        <f t="shared" si="34"/>
        <v>1353.4</v>
      </c>
      <c r="G297" s="66">
        <f t="shared" si="28"/>
        <v>1299.6000000000001</v>
      </c>
      <c r="H297" s="23">
        <f t="shared" si="32"/>
        <v>2515.6133828996285</v>
      </c>
      <c r="I297" s="23"/>
    </row>
    <row r="298" spans="1:9" ht="42" customHeight="1">
      <c r="A298" s="24" t="s">
        <v>542</v>
      </c>
      <c r="B298" s="62" t="s">
        <v>540</v>
      </c>
      <c r="C298" s="31">
        <v>53.8</v>
      </c>
      <c r="D298" s="31">
        <v>53.8</v>
      </c>
      <c r="E298" s="66">
        <f t="shared" si="27"/>
        <v>0</v>
      </c>
      <c r="F298" s="31">
        <v>1353.4</v>
      </c>
      <c r="G298" s="66">
        <f t="shared" si="28"/>
        <v>1299.6000000000001</v>
      </c>
      <c r="H298" s="31">
        <f t="shared" si="32"/>
        <v>2515.6133828996285</v>
      </c>
      <c r="I298" s="31"/>
    </row>
    <row r="299" spans="1:9" ht="18" customHeight="1">
      <c r="A299" s="14" t="s">
        <v>547</v>
      </c>
      <c r="B299" s="59" t="s">
        <v>543</v>
      </c>
      <c r="C299" s="44">
        <f>C305</f>
        <v>115</v>
      </c>
      <c r="D299" s="44">
        <f t="shared" ref="D299:I299" si="35">D305</f>
        <v>115</v>
      </c>
      <c r="E299" s="66">
        <f t="shared" si="27"/>
        <v>0</v>
      </c>
      <c r="F299" s="44">
        <f>F305+F300+F302</f>
        <v>470</v>
      </c>
      <c r="G299" s="66">
        <f t="shared" si="28"/>
        <v>355</v>
      </c>
      <c r="H299" s="44">
        <f t="shared" si="32"/>
        <v>408.69565217391306</v>
      </c>
      <c r="I299" s="44">
        <f t="shared" si="35"/>
        <v>0</v>
      </c>
    </row>
    <row r="300" spans="1:9" ht="55.9" customHeight="1">
      <c r="A300" s="21" t="s">
        <v>754</v>
      </c>
      <c r="B300" s="60" t="s">
        <v>753</v>
      </c>
      <c r="C300" s="23">
        <f t="shared" ref="C300:D300" si="36">C301</f>
        <v>0</v>
      </c>
      <c r="D300" s="23">
        <f t="shared" si="36"/>
        <v>0</v>
      </c>
      <c r="E300" s="66">
        <f t="shared" si="27"/>
        <v>0</v>
      </c>
      <c r="F300" s="23">
        <f>F301</f>
        <v>329.1</v>
      </c>
      <c r="G300" s="66">
        <f t="shared" si="28"/>
        <v>329.1</v>
      </c>
      <c r="H300" s="69"/>
      <c r="I300" s="44"/>
    </row>
    <row r="301" spans="1:9" ht="31.15" customHeight="1">
      <c r="A301" s="29" t="s">
        <v>756</v>
      </c>
      <c r="B301" s="62" t="s">
        <v>755</v>
      </c>
      <c r="C301" s="31">
        <v>0</v>
      </c>
      <c r="D301" s="31">
        <v>0</v>
      </c>
      <c r="E301" s="66">
        <f t="shared" si="27"/>
        <v>0</v>
      </c>
      <c r="F301" s="31">
        <v>329.1</v>
      </c>
      <c r="G301" s="66">
        <f t="shared" si="28"/>
        <v>329.1</v>
      </c>
      <c r="H301" s="44"/>
      <c r="I301" s="44"/>
    </row>
    <row r="302" spans="1:9" ht="27.6" customHeight="1">
      <c r="A302" s="39" t="s">
        <v>573</v>
      </c>
      <c r="B302" s="60" t="s">
        <v>571</v>
      </c>
      <c r="C302" s="23">
        <f t="shared" ref="C302:I302" si="37">C304</f>
        <v>0</v>
      </c>
      <c r="D302" s="23">
        <f t="shared" si="37"/>
        <v>0</v>
      </c>
      <c r="E302" s="66">
        <f t="shared" si="27"/>
        <v>0</v>
      </c>
      <c r="F302" s="23">
        <f>F303</f>
        <v>49.2</v>
      </c>
      <c r="G302" s="66">
        <f t="shared" si="28"/>
        <v>49.2</v>
      </c>
      <c r="H302" s="23"/>
      <c r="I302" s="23">
        <f t="shared" si="37"/>
        <v>0</v>
      </c>
    </row>
    <row r="303" spans="1:9" s="32" customFormat="1" ht="27.6" customHeight="1">
      <c r="A303" s="29" t="s">
        <v>796</v>
      </c>
      <c r="B303" s="62" t="s">
        <v>795</v>
      </c>
      <c r="C303" s="31">
        <v>0</v>
      </c>
      <c r="D303" s="31">
        <v>0</v>
      </c>
      <c r="E303" s="66">
        <f t="shared" si="27"/>
        <v>0</v>
      </c>
      <c r="F303" s="31">
        <v>49.2</v>
      </c>
      <c r="G303" s="66">
        <f t="shared" si="28"/>
        <v>49.2</v>
      </c>
      <c r="H303" s="31"/>
      <c r="I303" s="31"/>
    </row>
    <row r="304" spans="1:9" ht="85.15" hidden="1" customHeight="1">
      <c r="A304" s="24" t="s">
        <v>574</v>
      </c>
      <c r="B304" s="62" t="s">
        <v>572</v>
      </c>
      <c r="C304" s="31">
        <v>0</v>
      </c>
      <c r="D304" s="31">
        <v>0</v>
      </c>
      <c r="E304" s="66">
        <f t="shared" si="27"/>
        <v>0</v>
      </c>
      <c r="F304" s="31">
        <v>0</v>
      </c>
      <c r="G304" s="66">
        <f t="shared" si="28"/>
        <v>0</v>
      </c>
      <c r="H304" s="31" t="e">
        <f t="shared" si="32"/>
        <v>#DIV/0!</v>
      </c>
      <c r="I304" s="44"/>
    </row>
    <row r="305" spans="1:9" ht="46.9" customHeight="1">
      <c r="A305" s="39" t="s">
        <v>548</v>
      </c>
      <c r="B305" s="60" t="s">
        <v>544</v>
      </c>
      <c r="C305" s="23">
        <f>C306+C310</f>
        <v>115</v>
      </c>
      <c r="D305" s="23">
        <f>D306+D310</f>
        <v>115</v>
      </c>
      <c r="E305" s="66">
        <f t="shared" si="27"/>
        <v>0</v>
      </c>
      <c r="F305" s="23">
        <f>F306+F310</f>
        <v>91.699999999999989</v>
      </c>
      <c r="G305" s="66">
        <f t="shared" si="28"/>
        <v>-23.300000000000011</v>
      </c>
      <c r="H305" s="23">
        <f t="shared" si="32"/>
        <v>79.739130434782595</v>
      </c>
      <c r="I305" s="23">
        <f t="shared" ref="I305" si="38">SUM(I306:I310)</f>
        <v>0</v>
      </c>
    </row>
    <row r="306" spans="1:9" ht="43.15" customHeight="1">
      <c r="A306" s="24" t="s">
        <v>549</v>
      </c>
      <c r="B306" s="62" t="s">
        <v>545</v>
      </c>
      <c r="C306" s="31">
        <f>C307+C308+C309</f>
        <v>35</v>
      </c>
      <c r="D306" s="31">
        <f>D307+D308+D309</f>
        <v>35</v>
      </c>
      <c r="E306" s="66">
        <f t="shared" si="27"/>
        <v>0</v>
      </c>
      <c r="F306" s="31">
        <f>F307+F308+F309</f>
        <v>129.69999999999999</v>
      </c>
      <c r="G306" s="66">
        <f t="shared" si="28"/>
        <v>94.699999999999989</v>
      </c>
      <c r="H306" s="31">
        <f t="shared" si="32"/>
        <v>370.57142857142856</v>
      </c>
      <c r="I306" s="31"/>
    </row>
    <row r="307" spans="1:9" ht="46.15" customHeight="1">
      <c r="A307" s="24" t="s">
        <v>549</v>
      </c>
      <c r="B307" s="62" t="s">
        <v>545</v>
      </c>
      <c r="C307" s="31">
        <v>0</v>
      </c>
      <c r="D307" s="31">
        <v>0</v>
      </c>
      <c r="E307" s="66">
        <f t="shared" si="27"/>
        <v>0</v>
      </c>
      <c r="F307" s="31">
        <v>2.1</v>
      </c>
      <c r="G307" s="66">
        <f t="shared" si="28"/>
        <v>2.1</v>
      </c>
      <c r="H307" s="31"/>
      <c r="I307" s="31"/>
    </row>
    <row r="308" spans="1:9" ht="57" hidden="1" customHeight="1">
      <c r="A308" s="24" t="s">
        <v>611</v>
      </c>
      <c r="B308" s="62" t="s">
        <v>609</v>
      </c>
      <c r="C308" s="31">
        <v>0</v>
      </c>
      <c r="D308" s="31"/>
      <c r="E308" s="66">
        <f t="shared" si="27"/>
        <v>0</v>
      </c>
      <c r="F308" s="31"/>
      <c r="G308" s="66">
        <f t="shared" si="28"/>
        <v>0</v>
      </c>
      <c r="H308" s="31" t="e">
        <f t="shared" si="32"/>
        <v>#DIV/0!</v>
      </c>
      <c r="I308" s="31"/>
    </row>
    <row r="309" spans="1:9" ht="84" customHeight="1">
      <c r="A309" s="24" t="s">
        <v>612</v>
      </c>
      <c r="B309" s="62" t="s">
        <v>610</v>
      </c>
      <c r="C309" s="31">
        <v>35</v>
      </c>
      <c r="D309" s="31">
        <v>35</v>
      </c>
      <c r="E309" s="66">
        <f t="shared" si="27"/>
        <v>0</v>
      </c>
      <c r="F309" s="31">
        <v>127.6</v>
      </c>
      <c r="G309" s="66">
        <f t="shared" si="28"/>
        <v>92.6</v>
      </c>
      <c r="H309" s="31">
        <f t="shared" si="32"/>
        <v>364.57142857142856</v>
      </c>
      <c r="I309" s="31"/>
    </row>
    <row r="310" spans="1:9" ht="43.9" customHeight="1">
      <c r="A310" s="24" t="s">
        <v>550</v>
      </c>
      <c r="B310" s="62" t="s">
        <v>546</v>
      </c>
      <c r="C310" s="31">
        <v>80</v>
      </c>
      <c r="D310" s="31">
        <v>80</v>
      </c>
      <c r="E310" s="66">
        <f t="shared" si="27"/>
        <v>0</v>
      </c>
      <c r="F310" s="31">
        <v>-38</v>
      </c>
      <c r="G310" s="66">
        <f t="shared" si="28"/>
        <v>-118</v>
      </c>
      <c r="H310" s="31">
        <f t="shared" si="32"/>
        <v>-47.5</v>
      </c>
      <c r="I310" s="31"/>
    </row>
    <row r="311" spans="1:9" s="35" customFormat="1" ht="16.149999999999999" customHeight="1">
      <c r="A311" s="14" t="s">
        <v>513</v>
      </c>
      <c r="B311" s="59" t="s">
        <v>496</v>
      </c>
      <c r="C311" s="44">
        <f>C312+C314</f>
        <v>561.29999999999995</v>
      </c>
      <c r="D311" s="44">
        <f>D312+D314+D313</f>
        <v>561.29999999999995</v>
      </c>
      <c r="E311" s="66">
        <f t="shared" si="27"/>
        <v>0</v>
      </c>
      <c r="F311" s="44">
        <f>F312+F314+F313</f>
        <v>1293.5</v>
      </c>
      <c r="G311" s="66">
        <f t="shared" si="28"/>
        <v>732.2</v>
      </c>
      <c r="H311" s="44">
        <f t="shared" si="32"/>
        <v>230.44717619811155</v>
      </c>
      <c r="I311" s="44"/>
    </row>
    <row r="312" spans="1:9" s="35" customFormat="1" ht="46.9" customHeight="1">
      <c r="A312" s="24" t="s">
        <v>514</v>
      </c>
      <c r="B312" s="62" t="s">
        <v>497</v>
      </c>
      <c r="C312" s="31">
        <v>42.3</v>
      </c>
      <c r="D312" s="31">
        <v>42.3</v>
      </c>
      <c r="E312" s="66">
        <f t="shared" si="27"/>
        <v>0</v>
      </c>
      <c r="F312" s="31">
        <v>234.3</v>
      </c>
      <c r="G312" s="66">
        <f t="shared" si="28"/>
        <v>192</v>
      </c>
      <c r="H312" s="31">
        <f t="shared" si="32"/>
        <v>553.90070921985819</v>
      </c>
      <c r="I312" s="31"/>
    </row>
    <row r="313" spans="1:9" s="35" customFormat="1" ht="58.9" customHeight="1">
      <c r="A313" s="24" t="s">
        <v>552</v>
      </c>
      <c r="B313" s="62" t="s">
        <v>551</v>
      </c>
      <c r="C313" s="31">
        <v>0</v>
      </c>
      <c r="D313" s="31">
        <v>0</v>
      </c>
      <c r="E313" s="66">
        <f t="shared" si="27"/>
        <v>0</v>
      </c>
      <c r="F313" s="31">
        <v>308.89999999999998</v>
      </c>
      <c r="G313" s="66">
        <f t="shared" si="28"/>
        <v>308.89999999999998</v>
      </c>
      <c r="H313" s="31"/>
      <c r="I313" s="31"/>
    </row>
    <row r="314" spans="1:9" s="35" customFormat="1" ht="25.5">
      <c r="A314" s="39" t="s">
        <v>515</v>
      </c>
      <c r="B314" s="60" t="s">
        <v>498</v>
      </c>
      <c r="C314" s="23">
        <f>C315</f>
        <v>519</v>
      </c>
      <c r="D314" s="23">
        <f t="shared" ref="D314:F314" si="39">D315</f>
        <v>519</v>
      </c>
      <c r="E314" s="66">
        <f t="shared" si="27"/>
        <v>0</v>
      </c>
      <c r="F314" s="23">
        <f t="shared" si="39"/>
        <v>750.3</v>
      </c>
      <c r="G314" s="66">
        <f t="shared" si="28"/>
        <v>231.29999999999995</v>
      </c>
      <c r="H314" s="23">
        <f t="shared" si="32"/>
        <v>144.5664739884393</v>
      </c>
      <c r="I314" s="23"/>
    </row>
    <row r="315" spans="1:9" s="32" customFormat="1" ht="45" customHeight="1">
      <c r="A315" s="24" t="s">
        <v>516</v>
      </c>
      <c r="B315" s="62" t="s">
        <v>499</v>
      </c>
      <c r="C315" s="31">
        <v>519</v>
      </c>
      <c r="D315" s="31">
        <v>519</v>
      </c>
      <c r="E315" s="66">
        <f t="shared" si="27"/>
        <v>0</v>
      </c>
      <c r="F315" s="31">
        <v>750.3</v>
      </c>
      <c r="G315" s="66">
        <f t="shared" si="28"/>
        <v>231.29999999999995</v>
      </c>
      <c r="H315" s="31">
        <f t="shared" si="32"/>
        <v>144.5664739884393</v>
      </c>
      <c r="I315" s="31"/>
    </row>
    <row r="316" spans="1:9" ht="14.45" customHeight="1">
      <c r="A316" s="14" t="s">
        <v>335</v>
      </c>
      <c r="B316" s="15" t="s">
        <v>336</v>
      </c>
      <c r="C316" s="16">
        <f>C317+C319+C321</f>
        <v>3547.3</v>
      </c>
      <c r="D316" s="16">
        <f>D317+D319+D321</f>
        <v>3653</v>
      </c>
      <c r="E316" s="66">
        <f t="shared" si="27"/>
        <v>105.69999999999982</v>
      </c>
      <c r="F316" s="16">
        <f>F317+F319+F321</f>
        <v>2515.6000000000004</v>
      </c>
      <c r="G316" s="66">
        <f t="shared" si="28"/>
        <v>-1137.3999999999996</v>
      </c>
      <c r="H316" s="16">
        <f t="shared" si="32"/>
        <v>68.86394744045991</v>
      </c>
      <c r="I316" s="16">
        <f>I317+I319</f>
        <v>0</v>
      </c>
    </row>
    <row r="317" spans="1:9" s="35" customFormat="1" ht="21" customHeight="1">
      <c r="A317" s="14" t="s">
        <v>337</v>
      </c>
      <c r="B317" s="15" t="s">
        <v>338</v>
      </c>
      <c r="C317" s="16">
        <f>C318</f>
        <v>0</v>
      </c>
      <c r="D317" s="16">
        <f>D318</f>
        <v>0</v>
      </c>
      <c r="E317" s="66">
        <f t="shared" si="27"/>
        <v>0</v>
      </c>
      <c r="F317" s="16">
        <f>F318</f>
        <v>-175.3</v>
      </c>
      <c r="G317" s="66">
        <f t="shared" si="28"/>
        <v>-175.3</v>
      </c>
      <c r="H317" s="16"/>
      <c r="I317" s="16">
        <f>I318</f>
        <v>0</v>
      </c>
    </row>
    <row r="318" spans="1:9" ht="21" customHeight="1">
      <c r="A318" s="24" t="s">
        <v>339</v>
      </c>
      <c r="B318" s="25" t="s">
        <v>340</v>
      </c>
      <c r="C318" s="26">
        <v>0</v>
      </c>
      <c r="D318" s="26">
        <v>0</v>
      </c>
      <c r="E318" s="66">
        <f t="shared" si="27"/>
        <v>0</v>
      </c>
      <c r="F318" s="26">
        <v>-175.3</v>
      </c>
      <c r="G318" s="66">
        <f t="shared" si="28"/>
        <v>-175.3</v>
      </c>
      <c r="H318" s="26"/>
      <c r="I318" s="26"/>
    </row>
    <row r="319" spans="1:9" s="35" customFormat="1" ht="21" customHeight="1">
      <c r="A319" s="14" t="s">
        <v>341</v>
      </c>
      <c r="B319" s="15" t="s">
        <v>342</v>
      </c>
      <c r="C319" s="16">
        <f>C320</f>
        <v>2223.1999999999998</v>
      </c>
      <c r="D319" s="16">
        <f>D320</f>
        <v>2803.4</v>
      </c>
      <c r="E319" s="66">
        <f t="shared" si="27"/>
        <v>580.20000000000027</v>
      </c>
      <c r="F319" s="16">
        <f>F320</f>
        <v>1841.3</v>
      </c>
      <c r="G319" s="66">
        <f t="shared" si="28"/>
        <v>-962.10000000000014</v>
      </c>
      <c r="H319" s="16">
        <f t="shared" si="32"/>
        <v>65.680958835699499</v>
      </c>
      <c r="I319" s="16">
        <f>I320</f>
        <v>0</v>
      </c>
    </row>
    <row r="320" spans="1:9" ht="21" customHeight="1">
      <c r="A320" s="24" t="s">
        <v>343</v>
      </c>
      <c r="B320" s="25" t="s">
        <v>649</v>
      </c>
      <c r="C320" s="26">
        <v>2223.1999999999998</v>
      </c>
      <c r="D320" s="26">
        <v>2803.4</v>
      </c>
      <c r="E320" s="66">
        <f t="shared" si="27"/>
        <v>580.20000000000027</v>
      </c>
      <c r="F320" s="26">
        <v>1841.3</v>
      </c>
      <c r="G320" s="66">
        <f t="shared" si="28"/>
        <v>-962.10000000000014</v>
      </c>
      <c r="H320" s="26">
        <f t="shared" si="32"/>
        <v>65.680958835699499</v>
      </c>
      <c r="I320" s="26"/>
    </row>
    <row r="321" spans="1:11" ht="21" customHeight="1">
      <c r="A321" s="42" t="s">
        <v>764</v>
      </c>
      <c r="B321" s="43" t="s">
        <v>757</v>
      </c>
      <c r="C321" s="44">
        <f t="shared" ref="C321:D321" si="40">C322</f>
        <v>1324.1000000000001</v>
      </c>
      <c r="D321" s="44">
        <f t="shared" si="40"/>
        <v>849.60000000000014</v>
      </c>
      <c r="E321" s="66">
        <f t="shared" si="27"/>
        <v>-474.5</v>
      </c>
      <c r="F321" s="44">
        <f>F322</f>
        <v>849.60000000000014</v>
      </c>
      <c r="G321" s="66">
        <f t="shared" si="28"/>
        <v>0</v>
      </c>
      <c r="H321" s="44">
        <f t="shared" si="32"/>
        <v>100</v>
      </c>
      <c r="I321" s="26"/>
    </row>
    <row r="322" spans="1:11" ht="21" customHeight="1">
      <c r="A322" s="21" t="s">
        <v>765</v>
      </c>
      <c r="B322" s="22" t="s">
        <v>758</v>
      </c>
      <c r="C322" s="23">
        <f t="shared" ref="C322:D322" si="41">SUM(C323:C334)</f>
        <v>1324.1000000000001</v>
      </c>
      <c r="D322" s="23">
        <f t="shared" si="41"/>
        <v>849.60000000000014</v>
      </c>
      <c r="E322" s="66">
        <f t="shared" si="27"/>
        <v>-474.5</v>
      </c>
      <c r="F322" s="23">
        <f>SUM(F323:F334)</f>
        <v>849.60000000000014</v>
      </c>
      <c r="G322" s="66">
        <f t="shared" si="28"/>
        <v>0</v>
      </c>
      <c r="H322" s="26">
        <f t="shared" si="32"/>
        <v>100</v>
      </c>
      <c r="I322" s="26"/>
    </row>
    <row r="323" spans="1:11" ht="31.15" customHeight="1">
      <c r="A323" s="24" t="s">
        <v>818</v>
      </c>
      <c r="B323" s="25" t="s">
        <v>759</v>
      </c>
      <c r="C323" s="26">
        <v>319.7</v>
      </c>
      <c r="D323" s="26">
        <v>319.7</v>
      </c>
      <c r="E323" s="66">
        <f t="shared" si="27"/>
        <v>0</v>
      </c>
      <c r="F323" s="26">
        <v>319.7</v>
      </c>
      <c r="G323" s="66">
        <f t="shared" si="28"/>
        <v>0</v>
      </c>
      <c r="H323" s="26">
        <f t="shared" si="32"/>
        <v>100</v>
      </c>
      <c r="I323" s="26"/>
    </row>
    <row r="324" spans="1:11" ht="31.15" customHeight="1">
      <c r="A324" s="24" t="s">
        <v>819</v>
      </c>
      <c r="B324" s="25" t="s">
        <v>760</v>
      </c>
      <c r="C324" s="26">
        <v>100</v>
      </c>
      <c r="D324" s="26">
        <v>100</v>
      </c>
      <c r="E324" s="66">
        <f t="shared" si="27"/>
        <v>0</v>
      </c>
      <c r="F324" s="26">
        <v>100</v>
      </c>
      <c r="G324" s="66">
        <f t="shared" si="28"/>
        <v>0</v>
      </c>
      <c r="H324" s="26">
        <f t="shared" si="32"/>
        <v>100</v>
      </c>
      <c r="I324" s="26"/>
    </row>
    <row r="325" spans="1:11" ht="31.15" customHeight="1">
      <c r="A325" s="24" t="s">
        <v>820</v>
      </c>
      <c r="B325" s="25" t="s">
        <v>761</v>
      </c>
      <c r="C325" s="26">
        <v>174.3</v>
      </c>
      <c r="D325" s="26">
        <v>174.3</v>
      </c>
      <c r="E325" s="66">
        <f t="shared" si="27"/>
        <v>0</v>
      </c>
      <c r="F325" s="26">
        <v>174.3</v>
      </c>
      <c r="G325" s="66">
        <f t="shared" si="28"/>
        <v>0</v>
      </c>
      <c r="H325" s="26">
        <f t="shared" si="32"/>
        <v>100</v>
      </c>
      <c r="I325" s="26"/>
    </row>
    <row r="326" spans="1:11" ht="31.15" customHeight="1">
      <c r="A326" s="24" t="s">
        <v>816</v>
      </c>
      <c r="B326" s="25" t="s">
        <v>762</v>
      </c>
      <c r="C326" s="26">
        <v>78.599999999999994</v>
      </c>
      <c r="D326" s="26">
        <v>78.599999999999994</v>
      </c>
      <c r="E326" s="66">
        <f t="shared" si="27"/>
        <v>0</v>
      </c>
      <c r="F326" s="26">
        <v>78.599999999999994</v>
      </c>
      <c r="G326" s="66">
        <f t="shared" si="28"/>
        <v>0</v>
      </c>
      <c r="H326" s="26">
        <f t="shared" si="32"/>
        <v>100</v>
      </c>
      <c r="I326" s="26"/>
    </row>
    <row r="327" spans="1:11" ht="31.15" customHeight="1">
      <c r="A327" s="24" t="s">
        <v>817</v>
      </c>
      <c r="B327" s="25" t="s">
        <v>832</v>
      </c>
      <c r="C327" s="26">
        <v>361.8</v>
      </c>
      <c r="D327" s="26">
        <v>0</v>
      </c>
      <c r="E327" s="66">
        <f t="shared" si="27"/>
        <v>-361.8</v>
      </c>
      <c r="F327" s="26">
        <v>0</v>
      </c>
      <c r="G327" s="66">
        <f t="shared" si="28"/>
        <v>0</v>
      </c>
      <c r="H327" s="26"/>
      <c r="I327" s="26"/>
    </row>
    <row r="328" spans="1:11" ht="31.15" customHeight="1">
      <c r="A328" s="24" t="s">
        <v>827</v>
      </c>
      <c r="B328" s="25" t="s">
        <v>833</v>
      </c>
      <c r="C328" s="26">
        <v>165</v>
      </c>
      <c r="D328" s="26">
        <v>0</v>
      </c>
      <c r="E328" s="66">
        <f t="shared" si="27"/>
        <v>-165</v>
      </c>
      <c r="F328" s="26">
        <v>0</v>
      </c>
      <c r="G328" s="66">
        <f t="shared" si="28"/>
        <v>0</v>
      </c>
      <c r="H328" s="26"/>
      <c r="I328" s="26"/>
    </row>
    <row r="329" spans="1:11" ht="31.15" customHeight="1">
      <c r="A329" s="24" t="s">
        <v>821</v>
      </c>
      <c r="B329" s="25" t="s">
        <v>763</v>
      </c>
      <c r="C329" s="26">
        <v>124.7</v>
      </c>
      <c r="D329" s="26">
        <v>124.7</v>
      </c>
      <c r="E329" s="66">
        <f t="shared" si="27"/>
        <v>0</v>
      </c>
      <c r="F329" s="26">
        <v>124.7</v>
      </c>
      <c r="G329" s="66">
        <f t="shared" si="28"/>
        <v>0</v>
      </c>
      <c r="H329" s="26">
        <f t="shared" si="32"/>
        <v>100</v>
      </c>
      <c r="I329" s="26"/>
    </row>
    <row r="330" spans="1:11" ht="31.15" customHeight="1">
      <c r="A330" s="24" t="s">
        <v>824</v>
      </c>
      <c r="B330" s="25" t="s">
        <v>786</v>
      </c>
      <c r="C330" s="26">
        <v>0</v>
      </c>
      <c r="D330" s="26">
        <v>11.2</v>
      </c>
      <c r="E330" s="66">
        <f t="shared" si="27"/>
        <v>11.2</v>
      </c>
      <c r="F330" s="26">
        <v>11.2</v>
      </c>
      <c r="G330" s="66">
        <f t="shared" si="28"/>
        <v>0</v>
      </c>
      <c r="H330" s="26">
        <f t="shared" si="32"/>
        <v>100</v>
      </c>
      <c r="I330" s="26"/>
    </row>
    <row r="331" spans="1:11" ht="31.15" customHeight="1">
      <c r="A331" s="24" t="s">
        <v>822</v>
      </c>
      <c r="B331" s="25" t="s">
        <v>787</v>
      </c>
      <c r="C331" s="26">
        <v>0</v>
      </c>
      <c r="D331" s="26">
        <v>12</v>
      </c>
      <c r="E331" s="66">
        <f t="shared" si="27"/>
        <v>12</v>
      </c>
      <c r="F331" s="26">
        <v>12</v>
      </c>
      <c r="G331" s="66">
        <f t="shared" si="28"/>
        <v>0</v>
      </c>
      <c r="H331" s="26">
        <f t="shared" si="32"/>
        <v>100</v>
      </c>
      <c r="I331" s="26"/>
    </row>
    <row r="332" spans="1:11" ht="31.15" customHeight="1">
      <c r="A332" s="24" t="s">
        <v>823</v>
      </c>
      <c r="B332" s="25" t="s">
        <v>788</v>
      </c>
      <c r="C332" s="26">
        <v>0</v>
      </c>
      <c r="D332" s="26">
        <v>7.5</v>
      </c>
      <c r="E332" s="66">
        <f t="shared" si="27"/>
        <v>7.5</v>
      </c>
      <c r="F332" s="26">
        <v>7.5</v>
      </c>
      <c r="G332" s="66">
        <f t="shared" si="28"/>
        <v>0</v>
      </c>
      <c r="H332" s="26">
        <f t="shared" si="32"/>
        <v>100</v>
      </c>
      <c r="I332" s="26"/>
    </row>
    <row r="333" spans="1:11" ht="31.15" customHeight="1">
      <c r="A333" s="24" t="s">
        <v>825</v>
      </c>
      <c r="B333" s="25" t="s">
        <v>789</v>
      </c>
      <c r="C333" s="26">
        <v>0</v>
      </c>
      <c r="D333" s="26">
        <v>11</v>
      </c>
      <c r="E333" s="66">
        <f t="shared" si="27"/>
        <v>11</v>
      </c>
      <c r="F333" s="26">
        <v>11</v>
      </c>
      <c r="G333" s="66">
        <f t="shared" si="28"/>
        <v>0</v>
      </c>
      <c r="H333" s="26">
        <f t="shared" si="32"/>
        <v>100</v>
      </c>
      <c r="I333" s="26"/>
    </row>
    <row r="334" spans="1:11" ht="31.15" customHeight="1">
      <c r="A334" s="24" t="s">
        <v>826</v>
      </c>
      <c r="B334" s="25" t="s">
        <v>790</v>
      </c>
      <c r="C334" s="26">
        <v>0</v>
      </c>
      <c r="D334" s="26">
        <v>10.6</v>
      </c>
      <c r="E334" s="66">
        <f t="shared" si="27"/>
        <v>10.6</v>
      </c>
      <c r="F334" s="26">
        <v>10.6</v>
      </c>
      <c r="G334" s="66">
        <f t="shared" si="28"/>
        <v>0</v>
      </c>
      <c r="H334" s="26">
        <f t="shared" si="32"/>
        <v>100</v>
      </c>
      <c r="I334" s="26"/>
    </row>
    <row r="335" spans="1:11">
      <c r="A335" s="14" t="s">
        <v>766</v>
      </c>
      <c r="B335" s="19" t="s">
        <v>344</v>
      </c>
      <c r="C335" s="16">
        <f>C336+C408+C424+C412</f>
        <v>1668930.2</v>
      </c>
      <c r="D335" s="16">
        <f t="shared" ref="D335" si="42">D336+D408+D424+D412+D405</f>
        <v>2625263.9</v>
      </c>
      <c r="E335" s="66">
        <f t="shared" si="27"/>
        <v>956333.7</v>
      </c>
      <c r="F335" s="16">
        <f>F336+F408+F424+F412+F405</f>
        <v>2569485.0999999996</v>
      </c>
      <c r="G335" s="66">
        <f t="shared" si="28"/>
        <v>-55778.800000000279</v>
      </c>
      <c r="H335" s="16">
        <f t="shared" si="32"/>
        <v>97.875306935809377</v>
      </c>
      <c r="I335" s="16" t="e">
        <f>I336+I408+I424+I412</f>
        <v>#REF!</v>
      </c>
    </row>
    <row r="336" spans="1:11" ht="25.5">
      <c r="A336" s="46" t="s">
        <v>767</v>
      </c>
      <c r="B336" s="15" t="s">
        <v>768</v>
      </c>
      <c r="C336" s="16">
        <f>C337+C342+C377+C394</f>
        <v>1666478.5999999999</v>
      </c>
      <c r="D336" s="16">
        <f t="shared" ref="D336" si="43">D337+D342+D377+D394</f>
        <v>2630770.7000000002</v>
      </c>
      <c r="E336" s="66">
        <f t="shared" si="27"/>
        <v>964292.10000000033</v>
      </c>
      <c r="F336" s="16">
        <f>F337+F342+F377+F394</f>
        <v>2582354.7999999998</v>
      </c>
      <c r="G336" s="66">
        <f t="shared" si="28"/>
        <v>-48415.900000000373</v>
      </c>
      <c r="H336" s="16">
        <f t="shared" si="32"/>
        <v>98.159630559972385</v>
      </c>
      <c r="I336" s="16" t="e">
        <f>I337+I342+I377+I394</f>
        <v>#REF!</v>
      </c>
      <c r="K336" s="81"/>
    </row>
    <row r="337" spans="1:11" s="35" customFormat="1" ht="16.899999999999999" customHeight="1">
      <c r="A337" s="18" t="s">
        <v>781</v>
      </c>
      <c r="B337" s="19" t="s">
        <v>769</v>
      </c>
      <c r="C337" s="16">
        <f t="shared" ref="C337:D337" si="44">C338+C340</f>
        <v>57090.700000000004</v>
      </c>
      <c r="D337" s="16">
        <f t="shared" si="44"/>
        <v>57090.700000000004</v>
      </c>
      <c r="E337" s="66">
        <f t="shared" ref="E337:E400" si="45">D337-C337</f>
        <v>0</v>
      </c>
      <c r="F337" s="16">
        <f>F338+F340</f>
        <v>57090.700000000004</v>
      </c>
      <c r="G337" s="66">
        <f t="shared" ref="G337:G400" si="46">F337-D337</f>
        <v>0</v>
      </c>
      <c r="H337" s="16">
        <f t="shared" si="32"/>
        <v>100</v>
      </c>
      <c r="I337" s="16" t="e">
        <f>#REF!+#REF!</f>
        <v>#REF!</v>
      </c>
    </row>
    <row r="338" spans="1:11" s="35" customFormat="1" ht="18" customHeight="1">
      <c r="A338" s="50" t="s">
        <v>782</v>
      </c>
      <c r="B338" s="60" t="s">
        <v>709</v>
      </c>
      <c r="C338" s="23">
        <f>C339</f>
        <v>48670.8</v>
      </c>
      <c r="D338" s="23">
        <f>D339</f>
        <v>48670.8</v>
      </c>
      <c r="E338" s="66">
        <f t="shared" si="45"/>
        <v>0</v>
      </c>
      <c r="F338" s="23">
        <f>F339</f>
        <v>48670.8</v>
      </c>
      <c r="G338" s="66">
        <f t="shared" si="46"/>
        <v>0</v>
      </c>
      <c r="H338" s="23">
        <f t="shared" si="32"/>
        <v>100</v>
      </c>
      <c r="I338" s="16"/>
    </row>
    <row r="339" spans="1:11" s="35" customFormat="1" ht="28.9" customHeight="1">
      <c r="A339" s="61" t="s">
        <v>783</v>
      </c>
      <c r="B339" s="62" t="s">
        <v>710</v>
      </c>
      <c r="C339" s="31">
        <v>48670.8</v>
      </c>
      <c r="D339" s="31">
        <v>48670.8</v>
      </c>
      <c r="E339" s="66">
        <f t="shared" si="45"/>
        <v>0</v>
      </c>
      <c r="F339" s="31">
        <v>48670.8</v>
      </c>
      <c r="G339" s="66">
        <f t="shared" si="46"/>
        <v>0</v>
      </c>
      <c r="H339" s="31">
        <f t="shared" si="32"/>
        <v>100</v>
      </c>
      <c r="I339" s="16"/>
    </row>
    <row r="340" spans="1:11" s="35" customFormat="1" ht="16.149999999999999" customHeight="1">
      <c r="A340" s="50" t="s">
        <v>801</v>
      </c>
      <c r="B340" s="60" t="s">
        <v>797</v>
      </c>
      <c r="C340" s="23">
        <f t="shared" ref="C340:D340" si="47">C341</f>
        <v>8419.9</v>
      </c>
      <c r="D340" s="23">
        <f t="shared" si="47"/>
        <v>8419.9</v>
      </c>
      <c r="E340" s="66">
        <f t="shared" si="45"/>
        <v>0</v>
      </c>
      <c r="F340" s="23">
        <f>F341</f>
        <v>8419.9</v>
      </c>
      <c r="G340" s="66">
        <f t="shared" si="46"/>
        <v>0</v>
      </c>
      <c r="H340" s="31">
        <f t="shared" si="32"/>
        <v>100</v>
      </c>
      <c r="I340" s="16"/>
    </row>
    <row r="341" spans="1:11" s="35" customFormat="1" ht="16.149999999999999" customHeight="1">
      <c r="A341" s="61" t="s">
        <v>802</v>
      </c>
      <c r="B341" s="62" t="s">
        <v>798</v>
      </c>
      <c r="C341" s="31">
        <v>8419.9</v>
      </c>
      <c r="D341" s="31">
        <v>8419.9</v>
      </c>
      <c r="E341" s="66">
        <f t="shared" si="45"/>
        <v>0</v>
      </c>
      <c r="F341" s="31">
        <v>8419.9</v>
      </c>
      <c r="G341" s="66">
        <f t="shared" si="46"/>
        <v>0</v>
      </c>
      <c r="H341" s="31">
        <f t="shared" si="32"/>
        <v>100</v>
      </c>
      <c r="I341" s="16"/>
    </row>
    <row r="342" spans="1:11" s="35" customFormat="1" ht="27.6" customHeight="1">
      <c r="A342" s="18" t="s">
        <v>442</v>
      </c>
      <c r="B342" s="19" t="s">
        <v>345</v>
      </c>
      <c r="C342" s="16">
        <f t="shared" ref="C342:D342" si="48">C347+C355+C357+C359+C361+C363+C365+C367+C373+C375+C349+C353+C371+C351</f>
        <v>147423.20000000001</v>
      </c>
      <c r="D342" s="16">
        <f t="shared" si="48"/>
        <v>275217.8</v>
      </c>
      <c r="E342" s="66">
        <f t="shared" si="45"/>
        <v>127794.59999999998</v>
      </c>
      <c r="F342" s="16">
        <f>F347+F355+F357+F359+F361+F363+F365+F367+F373+F375+F349+F353+F371+F351</f>
        <v>245821.30000000002</v>
      </c>
      <c r="G342" s="66">
        <f t="shared" si="46"/>
        <v>-29396.499999999971</v>
      </c>
      <c r="H342" s="16">
        <f t="shared" si="32"/>
        <v>89.318823128445914</v>
      </c>
      <c r="I342" s="16" t="e">
        <f>I343+I375+I347+I363+#REF!+I345+#REF!+#REF!+#REF!+#REF!</f>
        <v>#REF!</v>
      </c>
    </row>
    <row r="343" spans="1:11" s="28" customFormat="1" ht="25.5" hidden="1">
      <c r="A343" s="56" t="s">
        <v>346</v>
      </c>
      <c r="B343" s="40" t="s">
        <v>347</v>
      </c>
      <c r="C343" s="23">
        <f>C344</f>
        <v>0</v>
      </c>
      <c r="D343" s="23">
        <f>D344</f>
        <v>0</v>
      </c>
      <c r="E343" s="66">
        <f t="shared" si="45"/>
        <v>0</v>
      </c>
      <c r="F343" s="23">
        <f>F344</f>
        <v>0</v>
      </c>
      <c r="G343" s="66">
        <f t="shared" si="46"/>
        <v>0</v>
      </c>
      <c r="H343" s="23" t="e">
        <f t="shared" si="32"/>
        <v>#DIV/0!</v>
      </c>
      <c r="I343" s="23">
        <f>I344</f>
        <v>0</v>
      </c>
    </row>
    <row r="344" spans="1:11" ht="25.5" hidden="1">
      <c r="A344" s="49" t="s">
        <v>348</v>
      </c>
      <c r="B344" s="25" t="s">
        <v>349</v>
      </c>
      <c r="C344" s="31">
        <v>0</v>
      </c>
      <c r="D344" s="31">
        <v>0</v>
      </c>
      <c r="E344" s="66">
        <f t="shared" si="45"/>
        <v>0</v>
      </c>
      <c r="F344" s="31">
        <v>0</v>
      </c>
      <c r="G344" s="66">
        <f t="shared" si="46"/>
        <v>0</v>
      </c>
      <c r="H344" s="31" t="e">
        <f t="shared" si="32"/>
        <v>#DIV/0!</v>
      </c>
      <c r="I344" s="31"/>
    </row>
    <row r="345" spans="1:11" s="28" customFormat="1" ht="15.6" hidden="1" customHeight="1">
      <c r="A345" s="56" t="s">
        <v>350</v>
      </c>
      <c r="B345" s="60" t="s">
        <v>351</v>
      </c>
      <c r="C345" s="23">
        <f>C346</f>
        <v>0</v>
      </c>
      <c r="D345" s="23">
        <f>D346</f>
        <v>0</v>
      </c>
      <c r="E345" s="66">
        <f t="shared" si="45"/>
        <v>0</v>
      </c>
      <c r="F345" s="23">
        <f>F346</f>
        <v>0</v>
      </c>
      <c r="G345" s="66">
        <f t="shared" si="46"/>
        <v>0</v>
      </c>
      <c r="H345" s="23" t="e">
        <f t="shared" si="32"/>
        <v>#DIV/0!</v>
      </c>
      <c r="I345" s="23">
        <f>I346</f>
        <v>0</v>
      </c>
    </row>
    <row r="346" spans="1:11" ht="19.149999999999999" hidden="1" customHeight="1">
      <c r="A346" s="49" t="s">
        <v>352</v>
      </c>
      <c r="B346" s="62" t="s">
        <v>353</v>
      </c>
      <c r="C346" s="31">
        <v>0</v>
      </c>
      <c r="D346" s="31">
        <v>0</v>
      </c>
      <c r="E346" s="66">
        <f t="shared" si="45"/>
        <v>0</v>
      </c>
      <c r="F346" s="31">
        <v>0</v>
      </c>
      <c r="G346" s="66">
        <f t="shared" si="46"/>
        <v>0</v>
      </c>
      <c r="H346" s="31" t="e">
        <f t="shared" si="32"/>
        <v>#DIV/0!</v>
      </c>
      <c r="I346" s="31"/>
    </row>
    <row r="347" spans="1:11" s="28" customFormat="1" ht="30" hidden="1" customHeight="1">
      <c r="A347" s="56" t="s">
        <v>354</v>
      </c>
      <c r="B347" s="60" t="s">
        <v>355</v>
      </c>
      <c r="C347" s="23">
        <f>C348</f>
        <v>0</v>
      </c>
      <c r="D347" s="23">
        <f>D348</f>
        <v>0</v>
      </c>
      <c r="E347" s="66">
        <f t="shared" si="45"/>
        <v>0</v>
      </c>
      <c r="F347" s="23">
        <f>F348</f>
        <v>0</v>
      </c>
      <c r="G347" s="66">
        <f t="shared" si="46"/>
        <v>0</v>
      </c>
      <c r="H347" s="23" t="e">
        <f t="shared" si="32"/>
        <v>#DIV/0!</v>
      </c>
      <c r="I347" s="23">
        <f>I348</f>
        <v>0</v>
      </c>
      <c r="K347" s="72"/>
    </row>
    <row r="348" spans="1:11" ht="30" hidden="1" customHeight="1">
      <c r="A348" s="49" t="s">
        <v>356</v>
      </c>
      <c r="B348" s="62" t="s">
        <v>357</v>
      </c>
      <c r="C348" s="31">
        <v>0</v>
      </c>
      <c r="D348" s="31">
        <v>0</v>
      </c>
      <c r="E348" s="66">
        <f t="shared" si="45"/>
        <v>0</v>
      </c>
      <c r="F348" s="31">
        <v>0</v>
      </c>
      <c r="G348" s="66">
        <f t="shared" si="46"/>
        <v>0</v>
      </c>
      <c r="H348" s="31" t="e">
        <f t="shared" si="32"/>
        <v>#DIV/0!</v>
      </c>
      <c r="I348" s="31"/>
    </row>
    <row r="349" spans="1:11" ht="30" hidden="1" customHeight="1">
      <c r="A349" s="56" t="s">
        <v>577</v>
      </c>
      <c r="B349" s="60" t="s">
        <v>575</v>
      </c>
      <c r="C349" s="23">
        <f t="shared" ref="C349:I349" si="49">C350</f>
        <v>0</v>
      </c>
      <c r="D349" s="23">
        <f t="shared" si="49"/>
        <v>0</v>
      </c>
      <c r="E349" s="66">
        <f t="shared" si="45"/>
        <v>0</v>
      </c>
      <c r="F349" s="23">
        <f t="shared" si="49"/>
        <v>0</v>
      </c>
      <c r="G349" s="66">
        <f t="shared" si="46"/>
        <v>0</v>
      </c>
      <c r="H349" s="23" t="e">
        <f t="shared" si="32"/>
        <v>#DIV/0!</v>
      </c>
      <c r="I349" s="23">
        <f t="shared" si="49"/>
        <v>0</v>
      </c>
    </row>
    <row r="350" spans="1:11" ht="30" hidden="1" customHeight="1">
      <c r="A350" s="49" t="s">
        <v>578</v>
      </c>
      <c r="B350" s="62" t="s">
        <v>576</v>
      </c>
      <c r="C350" s="31">
        <v>0</v>
      </c>
      <c r="D350" s="31">
        <v>0</v>
      </c>
      <c r="E350" s="66">
        <f t="shared" si="45"/>
        <v>0</v>
      </c>
      <c r="F350" s="31">
        <v>0</v>
      </c>
      <c r="G350" s="66">
        <f t="shared" si="46"/>
        <v>0</v>
      </c>
      <c r="H350" s="31" t="e">
        <f t="shared" si="32"/>
        <v>#DIV/0!</v>
      </c>
      <c r="I350" s="31"/>
    </row>
    <row r="351" spans="1:11" ht="30" customHeight="1">
      <c r="A351" s="50" t="s">
        <v>803</v>
      </c>
      <c r="B351" s="60" t="s">
        <v>799</v>
      </c>
      <c r="C351" s="23">
        <f t="shared" ref="C351:D351" si="50">C352</f>
        <v>0</v>
      </c>
      <c r="D351" s="23">
        <f t="shared" si="50"/>
        <v>2831.5</v>
      </c>
      <c r="E351" s="66">
        <f t="shared" si="45"/>
        <v>2831.5</v>
      </c>
      <c r="F351" s="23">
        <f>F352</f>
        <v>2831.5</v>
      </c>
      <c r="G351" s="66">
        <f t="shared" si="46"/>
        <v>0</v>
      </c>
      <c r="H351" s="31">
        <f>F351/D351*100</f>
        <v>100</v>
      </c>
      <c r="I351" s="31"/>
    </row>
    <row r="352" spans="1:11" ht="31.15" customHeight="1">
      <c r="A352" s="49" t="s">
        <v>804</v>
      </c>
      <c r="B352" s="62" t="s">
        <v>800</v>
      </c>
      <c r="C352" s="31">
        <v>0</v>
      </c>
      <c r="D352" s="31">
        <v>2831.5</v>
      </c>
      <c r="E352" s="66">
        <f t="shared" si="45"/>
        <v>2831.5</v>
      </c>
      <c r="F352" s="31">
        <v>2831.5</v>
      </c>
      <c r="G352" s="66">
        <f t="shared" si="46"/>
        <v>0</v>
      </c>
      <c r="H352" s="31">
        <f>F352/D352*100</f>
        <v>100</v>
      </c>
      <c r="I352" s="31"/>
    </row>
    <row r="353" spans="1:9" ht="30" hidden="1" customHeight="1">
      <c r="A353" s="56" t="s">
        <v>581</v>
      </c>
      <c r="B353" s="60" t="s">
        <v>579</v>
      </c>
      <c r="C353" s="23">
        <f t="shared" ref="C353:I353" si="51">C354</f>
        <v>0</v>
      </c>
      <c r="D353" s="23">
        <f t="shared" si="51"/>
        <v>0</v>
      </c>
      <c r="E353" s="66">
        <f t="shared" si="45"/>
        <v>0</v>
      </c>
      <c r="F353" s="23">
        <f t="shared" si="51"/>
        <v>0</v>
      </c>
      <c r="G353" s="66">
        <f t="shared" si="46"/>
        <v>0</v>
      </c>
      <c r="H353" s="23" t="e">
        <f t="shared" si="32"/>
        <v>#DIV/0!</v>
      </c>
      <c r="I353" s="23">
        <f t="shared" si="51"/>
        <v>0</v>
      </c>
    </row>
    <row r="354" spans="1:9" ht="30" hidden="1" customHeight="1">
      <c r="A354" s="49" t="s">
        <v>582</v>
      </c>
      <c r="B354" s="62" t="s">
        <v>580</v>
      </c>
      <c r="C354" s="31">
        <v>0</v>
      </c>
      <c r="D354" s="31">
        <v>0</v>
      </c>
      <c r="E354" s="66">
        <f t="shared" si="45"/>
        <v>0</v>
      </c>
      <c r="F354" s="31">
        <v>0</v>
      </c>
      <c r="G354" s="66">
        <f t="shared" si="46"/>
        <v>0</v>
      </c>
      <c r="H354" s="31" t="e">
        <f t="shared" si="32"/>
        <v>#DIV/0!</v>
      </c>
      <c r="I354" s="31"/>
    </row>
    <row r="355" spans="1:9" ht="30" hidden="1" customHeight="1">
      <c r="A355" s="56" t="s">
        <v>555</v>
      </c>
      <c r="B355" s="60" t="s">
        <v>553</v>
      </c>
      <c r="C355" s="23">
        <v>0</v>
      </c>
      <c r="D355" s="23">
        <f>D356</f>
        <v>0</v>
      </c>
      <c r="E355" s="66">
        <f t="shared" si="45"/>
        <v>0</v>
      </c>
      <c r="F355" s="23">
        <f>F356</f>
        <v>0</v>
      </c>
      <c r="G355" s="66">
        <f t="shared" si="46"/>
        <v>0</v>
      </c>
      <c r="H355" s="23" t="e">
        <f t="shared" si="32"/>
        <v>#DIV/0!</v>
      </c>
      <c r="I355" s="23"/>
    </row>
    <row r="356" spans="1:9" ht="30" hidden="1" customHeight="1">
      <c r="A356" s="49" t="s">
        <v>556</v>
      </c>
      <c r="B356" s="62" t="s">
        <v>554</v>
      </c>
      <c r="C356" s="31">
        <v>0</v>
      </c>
      <c r="D356" s="31"/>
      <c r="E356" s="66">
        <f t="shared" si="45"/>
        <v>0</v>
      </c>
      <c r="F356" s="31"/>
      <c r="G356" s="66">
        <f t="shared" si="46"/>
        <v>0</v>
      </c>
      <c r="H356" s="31" t="e">
        <f t="shared" si="32"/>
        <v>#DIV/0!</v>
      </c>
      <c r="I356" s="31"/>
    </row>
    <row r="357" spans="1:9" ht="45" customHeight="1">
      <c r="A357" s="56" t="s">
        <v>443</v>
      </c>
      <c r="B357" s="60" t="s">
        <v>365</v>
      </c>
      <c r="C357" s="23">
        <f>C358</f>
        <v>0</v>
      </c>
      <c r="D357" s="23">
        <f t="shared" ref="D357:F357" si="52">D358</f>
        <v>5700.5</v>
      </c>
      <c r="E357" s="66">
        <f t="shared" si="45"/>
        <v>5700.5</v>
      </c>
      <c r="F357" s="23">
        <f t="shared" si="52"/>
        <v>5700.5</v>
      </c>
      <c r="G357" s="66">
        <f t="shared" si="46"/>
        <v>0</v>
      </c>
      <c r="H357" s="23">
        <f t="shared" si="32"/>
        <v>100</v>
      </c>
      <c r="I357" s="23"/>
    </row>
    <row r="358" spans="1:9" ht="44.45" customHeight="1">
      <c r="A358" s="49" t="s">
        <v>444</v>
      </c>
      <c r="B358" s="62" t="s">
        <v>366</v>
      </c>
      <c r="C358" s="31">
        <v>0</v>
      </c>
      <c r="D358" s="31">
        <v>5700.5</v>
      </c>
      <c r="E358" s="66">
        <f t="shared" si="45"/>
        <v>5700.5</v>
      </c>
      <c r="F358" s="31">
        <v>5700.5</v>
      </c>
      <c r="G358" s="66">
        <f t="shared" si="46"/>
        <v>0</v>
      </c>
      <c r="H358" s="31">
        <f t="shared" si="32"/>
        <v>100</v>
      </c>
      <c r="I358" s="31"/>
    </row>
    <row r="359" spans="1:9" ht="30" hidden="1" customHeight="1">
      <c r="A359" s="56" t="s">
        <v>559</v>
      </c>
      <c r="B359" s="60" t="s">
        <v>557</v>
      </c>
      <c r="C359" s="23">
        <f>C360</f>
        <v>0</v>
      </c>
      <c r="D359" s="23">
        <f t="shared" ref="D359:F359" si="53">D360</f>
        <v>0</v>
      </c>
      <c r="E359" s="66">
        <f t="shared" si="45"/>
        <v>0</v>
      </c>
      <c r="F359" s="23">
        <f t="shared" si="53"/>
        <v>0</v>
      </c>
      <c r="G359" s="66">
        <f t="shared" si="46"/>
        <v>0</v>
      </c>
      <c r="H359" s="23" t="e">
        <f t="shared" si="32"/>
        <v>#DIV/0!</v>
      </c>
      <c r="I359" s="23"/>
    </row>
    <row r="360" spans="1:9" ht="30" hidden="1" customHeight="1">
      <c r="A360" s="49" t="s">
        <v>560</v>
      </c>
      <c r="B360" s="62" t="s">
        <v>558</v>
      </c>
      <c r="C360" s="31">
        <v>0</v>
      </c>
      <c r="D360" s="31"/>
      <c r="E360" s="66">
        <f t="shared" si="45"/>
        <v>0</v>
      </c>
      <c r="F360" s="31"/>
      <c r="G360" s="66">
        <f t="shared" si="46"/>
        <v>0</v>
      </c>
      <c r="H360" s="31" t="e">
        <f t="shared" si="32"/>
        <v>#DIV/0!</v>
      </c>
      <c r="I360" s="31"/>
    </row>
    <row r="361" spans="1:9" ht="20.45" customHeight="1">
      <c r="A361" s="56" t="s">
        <v>445</v>
      </c>
      <c r="B361" s="60" t="s">
        <v>367</v>
      </c>
      <c r="C361" s="23">
        <f>C362</f>
        <v>0</v>
      </c>
      <c r="D361" s="23">
        <f t="shared" ref="D361:I361" si="54">D362</f>
        <v>21449.5</v>
      </c>
      <c r="E361" s="66">
        <f t="shared" si="45"/>
        <v>21449.5</v>
      </c>
      <c r="F361" s="23">
        <f t="shared" si="54"/>
        <v>21449.5</v>
      </c>
      <c r="G361" s="66">
        <f t="shared" si="46"/>
        <v>0</v>
      </c>
      <c r="H361" s="23">
        <f t="shared" si="32"/>
        <v>100</v>
      </c>
      <c r="I361" s="23">
        <f t="shared" si="54"/>
        <v>0</v>
      </c>
    </row>
    <row r="362" spans="1:9" ht="30" customHeight="1">
      <c r="A362" s="49" t="s">
        <v>446</v>
      </c>
      <c r="B362" s="62" t="s">
        <v>368</v>
      </c>
      <c r="C362" s="31">
        <f>32700-32700</f>
        <v>0</v>
      </c>
      <c r="D362" s="31">
        <v>21449.5</v>
      </c>
      <c r="E362" s="66">
        <f t="shared" si="45"/>
        <v>21449.5</v>
      </c>
      <c r="F362" s="31">
        <v>21449.5</v>
      </c>
      <c r="G362" s="66">
        <f t="shared" si="46"/>
        <v>0</v>
      </c>
      <c r="H362" s="31">
        <f t="shared" si="32"/>
        <v>100</v>
      </c>
      <c r="I362" s="31"/>
    </row>
    <row r="363" spans="1:9">
      <c r="A363" s="56" t="s">
        <v>358</v>
      </c>
      <c r="B363" s="60" t="s">
        <v>359</v>
      </c>
      <c r="C363" s="31">
        <f>C364</f>
        <v>0</v>
      </c>
      <c r="D363" s="31">
        <f>D364</f>
        <v>1848.1</v>
      </c>
      <c r="E363" s="66">
        <f t="shared" si="45"/>
        <v>1848.1</v>
      </c>
      <c r="F363" s="31">
        <f>F364</f>
        <v>1848.1</v>
      </c>
      <c r="G363" s="66">
        <f t="shared" si="46"/>
        <v>0</v>
      </c>
      <c r="H363" s="31">
        <f t="shared" si="32"/>
        <v>100</v>
      </c>
      <c r="I363" s="31">
        <f>I364</f>
        <v>0</v>
      </c>
    </row>
    <row r="364" spans="1:9" ht="16.149999999999999" customHeight="1">
      <c r="A364" s="49" t="s">
        <v>360</v>
      </c>
      <c r="B364" s="62" t="s">
        <v>359</v>
      </c>
      <c r="C364" s="31">
        <v>0</v>
      </c>
      <c r="D364" s="31">
        <v>1848.1</v>
      </c>
      <c r="E364" s="66">
        <f t="shared" si="45"/>
        <v>1848.1</v>
      </c>
      <c r="F364" s="31">
        <v>1848.1</v>
      </c>
      <c r="G364" s="66">
        <f t="shared" si="46"/>
        <v>0</v>
      </c>
      <c r="H364" s="31">
        <f t="shared" si="32"/>
        <v>100</v>
      </c>
      <c r="I364" s="31"/>
    </row>
    <row r="365" spans="1:9" ht="16.149999999999999" hidden="1" customHeight="1">
      <c r="A365" s="56" t="s">
        <v>424</v>
      </c>
      <c r="B365" s="60" t="s">
        <v>422</v>
      </c>
      <c r="C365" s="23">
        <f>C366</f>
        <v>0</v>
      </c>
      <c r="D365" s="23">
        <f t="shared" ref="D365:F365" si="55">D366</f>
        <v>0</v>
      </c>
      <c r="E365" s="66">
        <f t="shared" si="45"/>
        <v>0</v>
      </c>
      <c r="F365" s="23">
        <f t="shared" si="55"/>
        <v>0</v>
      </c>
      <c r="G365" s="66">
        <f t="shared" si="46"/>
        <v>0</v>
      </c>
      <c r="H365" s="23" t="e">
        <f t="shared" si="32"/>
        <v>#DIV/0!</v>
      </c>
      <c r="I365" s="23"/>
    </row>
    <row r="366" spans="1:9" ht="25.5" hidden="1">
      <c r="A366" s="49" t="s">
        <v>425</v>
      </c>
      <c r="B366" s="62" t="s">
        <v>423</v>
      </c>
      <c r="C366" s="31">
        <v>0</v>
      </c>
      <c r="D366" s="31"/>
      <c r="E366" s="66">
        <f t="shared" si="45"/>
        <v>0</v>
      </c>
      <c r="F366" s="31"/>
      <c r="G366" s="66">
        <f t="shared" si="46"/>
        <v>0</v>
      </c>
      <c r="H366" s="31" t="e">
        <f t="shared" si="32"/>
        <v>#DIV/0!</v>
      </c>
      <c r="I366" s="31"/>
    </row>
    <row r="367" spans="1:9" ht="25.5">
      <c r="A367" s="49" t="s">
        <v>361</v>
      </c>
      <c r="B367" s="62" t="s">
        <v>362</v>
      </c>
      <c r="C367" s="23">
        <f>C368</f>
        <v>35100.1</v>
      </c>
      <c r="D367" s="23">
        <f>D368</f>
        <v>46036.2</v>
      </c>
      <c r="E367" s="66">
        <f t="shared" si="45"/>
        <v>10936.099999999999</v>
      </c>
      <c r="F367" s="23">
        <f>F368</f>
        <v>20035</v>
      </c>
      <c r="G367" s="66">
        <f t="shared" si="46"/>
        <v>-26001.199999999997</v>
      </c>
      <c r="H367" s="23">
        <f t="shared" si="32"/>
        <v>43.520099400037367</v>
      </c>
      <c r="I367" s="23"/>
    </row>
    <row r="368" spans="1:9" ht="38.25">
      <c r="A368" s="49" t="s">
        <v>363</v>
      </c>
      <c r="B368" s="62" t="s">
        <v>364</v>
      </c>
      <c r="C368" s="31">
        <v>35100.1</v>
      </c>
      <c r="D368" s="31">
        <v>46036.2</v>
      </c>
      <c r="E368" s="66">
        <f t="shared" si="45"/>
        <v>10936.099999999999</v>
      </c>
      <c r="F368" s="31">
        <v>20035</v>
      </c>
      <c r="G368" s="66">
        <f t="shared" si="46"/>
        <v>-26001.199999999997</v>
      </c>
      <c r="H368" s="31">
        <f t="shared" si="32"/>
        <v>43.520099400037367</v>
      </c>
      <c r="I368" s="31"/>
    </row>
    <row r="369" spans="1:9" ht="16.149999999999999" hidden="1" customHeight="1">
      <c r="A369" s="49" t="s">
        <v>405</v>
      </c>
      <c r="B369" s="22" t="s">
        <v>404</v>
      </c>
      <c r="C369" s="23">
        <f>C370</f>
        <v>0</v>
      </c>
      <c r="D369" s="23">
        <f>D370</f>
        <v>0</v>
      </c>
      <c r="E369" s="66">
        <f t="shared" si="45"/>
        <v>0</v>
      </c>
      <c r="F369" s="23">
        <f>F370</f>
        <v>0</v>
      </c>
      <c r="G369" s="66">
        <f t="shared" si="46"/>
        <v>0</v>
      </c>
      <c r="H369" s="23" t="e">
        <f t="shared" si="32"/>
        <v>#DIV/0!</v>
      </c>
      <c r="I369" s="31"/>
    </row>
    <row r="370" spans="1:9" ht="16.149999999999999" hidden="1" customHeight="1">
      <c r="A370" s="49" t="s">
        <v>406</v>
      </c>
      <c r="B370" s="30" t="s">
        <v>403</v>
      </c>
      <c r="C370" s="31">
        <v>0</v>
      </c>
      <c r="D370" s="31"/>
      <c r="E370" s="66">
        <f t="shared" si="45"/>
        <v>0</v>
      </c>
      <c r="F370" s="31"/>
      <c r="G370" s="66">
        <f t="shared" si="46"/>
        <v>0</v>
      </c>
      <c r="H370" s="31" t="e">
        <f t="shared" ref="H370:H440" si="56">F370/D370*100</f>
        <v>#DIV/0!</v>
      </c>
      <c r="I370" s="31"/>
    </row>
    <row r="371" spans="1:9">
      <c r="A371" s="50" t="s">
        <v>585</v>
      </c>
      <c r="B371" s="22" t="s">
        <v>583</v>
      </c>
      <c r="C371" s="23">
        <f t="shared" ref="C371:I371" si="57">C372</f>
        <v>355</v>
      </c>
      <c r="D371" s="23">
        <f t="shared" si="57"/>
        <v>355</v>
      </c>
      <c r="E371" s="66">
        <f t="shared" si="45"/>
        <v>0</v>
      </c>
      <c r="F371" s="23">
        <f t="shared" si="57"/>
        <v>355</v>
      </c>
      <c r="G371" s="66">
        <f t="shared" si="46"/>
        <v>0</v>
      </c>
      <c r="H371" s="23">
        <f t="shared" si="56"/>
        <v>100</v>
      </c>
      <c r="I371" s="23">
        <f t="shared" si="57"/>
        <v>0</v>
      </c>
    </row>
    <row r="372" spans="1:9" ht="25.5">
      <c r="A372" s="61" t="s">
        <v>586</v>
      </c>
      <c r="B372" s="30" t="s">
        <v>584</v>
      </c>
      <c r="C372" s="31">
        <v>355</v>
      </c>
      <c r="D372" s="31">
        <v>355</v>
      </c>
      <c r="E372" s="66">
        <f t="shared" si="45"/>
        <v>0</v>
      </c>
      <c r="F372" s="31">
        <v>355</v>
      </c>
      <c r="G372" s="66">
        <f t="shared" si="46"/>
        <v>0</v>
      </c>
      <c r="H372" s="31">
        <f t="shared" si="56"/>
        <v>100</v>
      </c>
      <c r="I372" s="31"/>
    </row>
    <row r="373" spans="1:9" ht="16.149999999999999" hidden="1" customHeight="1">
      <c r="A373" s="50" t="s">
        <v>428</v>
      </c>
      <c r="B373" s="22" t="s">
        <v>426</v>
      </c>
      <c r="C373" s="23">
        <f>C374</f>
        <v>0</v>
      </c>
      <c r="D373" s="23">
        <f>D374</f>
        <v>0</v>
      </c>
      <c r="E373" s="66">
        <f t="shared" si="45"/>
        <v>0</v>
      </c>
      <c r="F373" s="23">
        <f>F374</f>
        <v>0</v>
      </c>
      <c r="G373" s="66">
        <f t="shared" si="46"/>
        <v>0</v>
      </c>
      <c r="H373" s="23" t="e">
        <f t="shared" si="56"/>
        <v>#DIV/0!</v>
      </c>
      <c r="I373" s="23"/>
    </row>
    <row r="374" spans="1:9" ht="16.149999999999999" hidden="1" customHeight="1">
      <c r="A374" s="61" t="s">
        <v>429</v>
      </c>
      <c r="B374" s="30" t="s">
        <v>427</v>
      </c>
      <c r="C374" s="31">
        <v>0</v>
      </c>
      <c r="D374" s="31">
        <v>0</v>
      </c>
      <c r="E374" s="66">
        <f t="shared" si="45"/>
        <v>0</v>
      </c>
      <c r="F374" s="31">
        <v>0</v>
      </c>
      <c r="G374" s="66">
        <f t="shared" si="46"/>
        <v>0</v>
      </c>
      <c r="H374" s="31" t="e">
        <f t="shared" si="56"/>
        <v>#DIV/0!</v>
      </c>
      <c r="I374" s="31"/>
    </row>
    <row r="375" spans="1:9" s="28" customFormat="1">
      <c r="A375" s="56" t="s">
        <v>447</v>
      </c>
      <c r="B375" s="40" t="s">
        <v>369</v>
      </c>
      <c r="C375" s="23">
        <f>C376</f>
        <v>111968.1</v>
      </c>
      <c r="D375" s="23">
        <f>D376</f>
        <v>196997</v>
      </c>
      <c r="E375" s="66">
        <f t="shared" si="45"/>
        <v>85028.9</v>
      </c>
      <c r="F375" s="23">
        <f>F376</f>
        <v>193601.7</v>
      </c>
      <c r="G375" s="66">
        <f t="shared" si="46"/>
        <v>-3395.2999999999884</v>
      </c>
      <c r="H375" s="23">
        <f t="shared" si="56"/>
        <v>98.276471215297704</v>
      </c>
      <c r="I375" s="23">
        <f>I376</f>
        <v>0</v>
      </c>
    </row>
    <row r="376" spans="1:9">
      <c r="A376" s="49" t="s">
        <v>448</v>
      </c>
      <c r="B376" s="25" t="s">
        <v>370</v>
      </c>
      <c r="C376" s="31">
        <v>111968.1</v>
      </c>
      <c r="D376" s="31">
        <v>196997</v>
      </c>
      <c r="E376" s="66">
        <f t="shared" si="45"/>
        <v>85028.9</v>
      </c>
      <c r="F376" s="31">
        <v>193601.7</v>
      </c>
      <c r="G376" s="66">
        <f t="shared" si="46"/>
        <v>-3395.2999999999884</v>
      </c>
      <c r="H376" s="31">
        <f t="shared" si="56"/>
        <v>98.276471215297704</v>
      </c>
      <c r="I376" s="31"/>
    </row>
    <row r="377" spans="1:9" s="35" customFormat="1" ht="19.899999999999999" customHeight="1">
      <c r="A377" s="18" t="s">
        <v>449</v>
      </c>
      <c r="B377" s="43" t="s">
        <v>371</v>
      </c>
      <c r="C377" s="16">
        <f>C378+C380+C382+C386+C388+C390+C392+C384</f>
        <v>1158008.8999999999</v>
      </c>
      <c r="D377" s="16">
        <f>D378+D380+D382+D386+D388+D390+D392+D384</f>
        <v>1170983.2</v>
      </c>
      <c r="E377" s="66">
        <f t="shared" si="45"/>
        <v>12974.300000000047</v>
      </c>
      <c r="F377" s="16">
        <f>F378+F380+F382+F386+F388+F390+F392+F384</f>
        <v>1170376.8</v>
      </c>
      <c r="G377" s="66">
        <f t="shared" si="46"/>
        <v>-606.39999999990687</v>
      </c>
      <c r="H377" s="16">
        <f t="shared" si="56"/>
        <v>99.948214457730913</v>
      </c>
      <c r="I377" s="16">
        <f t="shared" ref="I377" si="58">I378+I380+I382+I386+I388+I390+I392</f>
        <v>0</v>
      </c>
    </row>
    <row r="378" spans="1:9" s="28" customFormat="1" ht="30" customHeight="1">
      <c r="A378" s="56" t="s">
        <v>450</v>
      </c>
      <c r="B378" s="40" t="s">
        <v>372</v>
      </c>
      <c r="C378" s="23">
        <f>C379</f>
        <v>1119703.2</v>
      </c>
      <c r="D378" s="23">
        <f>D379</f>
        <v>1144036.7</v>
      </c>
      <c r="E378" s="66">
        <f t="shared" si="45"/>
        <v>24333.5</v>
      </c>
      <c r="F378" s="23">
        <f>F379</f>
        <v>1144033.6000000001</v>
      </c>
      <c r="G378" s="66">
        <f t="shared" si="46"/>
        <v>-3.0999999998603016</v>
      </c>
      <c r="H378" s="23">
        <f t="shared" si="56"/>
        <v>99.999729029671883</v>
      </c>
      <c r="I378" s="23">
        <f>I379</f>
        <v>0</v>
      </c>
    </row>
    <row r="379" spans="1:9" ht="34.9" customHeight="1">
      <c r="A379" s="49" t="s">
        <v>451</v>
      </c>
      <c r="B379" s="55" t="s">
        <v>373</v>
      </c>
      <c r="C379" s="31">
        <v>1119703.2</v>
      </c>
      <c r="D379" s="31">
        <v>1144036.7</v>
      </c>
      <c r="E379" s="66">
        <f t="shared" si="45"/>
        <v>24333.5</v>
      </c>
      <c r="F379" s="31">
        <v>1144033.6000000001</v>
      </c>
      <c r="G379" s="66">
        <f t="shared" si="46"/>
        <v>-3.0999999998603016</v>
      </c>
      <c r="H379" s="31">
        <f t="shared" si="56"/>
        <v>99.999729029671883</v>
      </c>
      <c r="I379" s="31"/>
    </row>
    <row r="380" spans="1:9" ht="43.9" customHeight="1">
      <c r="A380" s="56" t="s">
        <v>452</v>
      </c>
      <c r="B380" s="40" t="s">
        <v>374</v>
      </c>
      <c r="C380" s="23">
        <f>C381</f>
        <v>30910.5</v>
      </c>
      <c r="D380" s="23">
        <f>D381</f>
        <v>15710.8</v>
      </c>
      <c r="E380" s="66">
        <f t="shared" si="45"/>
        <v>-15199.7</v>
      </c>
      <c r="F380" s="23">
        <f>F381</f>
        <v>15710.8</v>
      </c>
      <c r="G380" s="66">
        <f t="shared" si="46"/>
        <v>0</v>
      </c>
      <c r="H380" s="23">
        <f t="shared" si="56"/>
        <v>100</v>
      </c>
      <c r="I380" s="23"/>
    </row>
    <row r="381" spans="1:9" ht="44.45" customHeight="1">
      <c r="A381" s="61" t="s">
        <v>453</v>
      </c>
      <c r="B381" s="25" t="s">
        <v>375</v>
      </c>
      <c r="C381" s="31">
        <v>30910.5</v>
      </c>
      <c r="D381" s="31">
        <v>15710.8</v>
      </c>
      <c r="E381" s="66">
        <f t="shared" si="45"/>
        <v>-15199.7</v>
      </c>
      <c r="F381" s="31">
        <v>15710.8</v>
      </c>
      <c r="G381" s="66">
        <f t="shared" si="46"/>
        <v>0</v>
      </c>
      <c r="H381" s="31">
        <f t="shared" si="56"/>
        <v>100</v>
      </c>
      <c r="I381" s="31"/>
    </row>
    <row r="382" spans="1:9" ht="46.15" customHeight="1">
      <c r="A382" s="56" t="s">
        <v>454</v>
      </c>
      <c r="B382" s="40" t="s">
        <v>376</v>
      </c>
      <c r="C382" s="23">
        <f>C383</f>
        <v>669.3</v>
      </c>
      <c r="D382" s="23">
        <f>D383</f>
        <v>669.3</v>
      </c>
      <c r="E382" s="66">
        <f t="shared" si="45"/>
        <v>0</v>
      </c>
      <c r="F382" s="23">
        <f>F383</f>
        <v>450</v>
      </c>
      <c r="G382" s="66">
        <f t="shared" si="46"/>
        <v>-219.29999999999995</v>
      </c>
      <c r="H382" s="23">
        <f t="shared" si="56"/>
        <v>67.234424025100864</v>
      </c>
      <c r="I382" s="23">
        <f>I383</f>
        <v>0</v>
      </c>
    </row>
    <row r="383" spans="1:9" ht="42.6" customHeight="1">
      <c r="A383" s="61" t="s">
        <v>455</v>
      </c>
      <c r="B383" s="25" t="s">
        <v>377</v>
      </c>
      <c r="C383" s="31">
        <v>669.3</v>
      </c>
      <c r="D383" s="31">
        <v>669.3</v>
      </c>
      <c r="E383" s="66">
        <f t="shared" si="45"/>
        <v>0</v>
      </c>
      <c r="F383" s="31">
        <v>450</v>
      </c>
      <c r="G383" s="66">
        <f t="shared" si="46"/>
        <v>-219.29999999999995</v>
      </c>
      <c r="H383" s="31">
        <f t="shared" si="56"/>
        <v>67.234424025100864</v>
      </c>
      <c r="I383" s="31">
        <v>0</v>
      </c>
    </row>
    <row r="384" spans="1:9" ht="69.599999999999994" customHeight="1">
      <c r="A384" s="50" t="s">
        <v>440</v>
      </c>
      <c r="B384" s="22" t="s">
        <v>438</v>
      </c>
      <c r="C384" s="23">
        <v>0</v>
      </c>
      <c r="D384" s="23">
        <f>D385</f>
        <v>2435.8000000000002</v>
      </c>
      <c r="E384" s="66">
        <f t="shared" si="45"/>
        <v>2435.8000000000002</v>
      </c>
      <c r="F384" s="23">
        <f>F385</f>
        <v>2435.8000000000002</v>
      </c>
      <c r="G384" s="66">
        <f t="shared" si="46"/>
        <v>0</v>
      </c>
      <c r="H384" s="23">
        <f t="shared" si="56"/>
        <v>100</v>
      </c>
      <c r="I384" s="23"/>
    </row>
    <row r="385" spans="1:9" ht="63.75">
      <c r="A385" s="61" t="s">
        <v>441</v>
      </c>
      <c r="B385" s="25" t="s">
        <v>439</v>
      </c>
      <c r="C385" s="31">
        <v>0</v>
      </c>
      <c r="D385" s="31">
        <v>2435.8000000000002</v>
      </c>
      <c r="E385" s="66">
        <f t="shared" si="45"/>
        <v>2435.8000000000002</v>
      </c>
      <c r="F385" s="31">
        <v>2435.8000000000002</v>
      </c>
      <c r="G385" s="66">
        <f t="shared" si="46"/>
        <v>0</v>
      </c>
      <c r="H385" s="31">
        <f t="shared" si="56"/>
        <v>100</v>
      </c>
      <c r="I385" s="31"/>
    </row>
    <row r="386" spans="1:9" s="28" customFormat="1" ht="44.45" hidden="1" customHeight="1">
      <c r="A386" s="56" t="s">
        <v>456</v>
      </c>
      <c r="B386" s="22" t="s">
        <v>402</v>
      </c>
      <c r="C386" s="23">
        <f>C387</f>
        <v>0</v>
      </c>
      <c r="D386" s="23">
        <f>D387</f>
        <v>0</v>
      </c>
      <c r="E386" s="66">
        <f t="shared" si="45"/>
        <v>0</v>
      </c>
      <c r="F386" s="23">
        <f>F387</f>
        <v>0</v>
      </c>
      <c r="G386" s="66">
        <f t="shared" si="46"/>
        <v>0</v>
      </c>
      <c r="H386" s="23" t="e">
        <f t="shared" si="56"/>
        <v>#DIV/0!</v>
      </c>
      <c r="I386" s="23">
        <f>I387</f>
        <v>0</v>
      </c>
    </row>
    <row r="387" spans="1:9" ht="43.15" hidden="1" customHeight="1">
      <c r="A387" s="49" t="s">
        <v>457</v>
      </c>
      <c r="B387" s="25" t="s">
        <v>401</v>
      </c>
      <c r="C387" s="31">
        <v>0</v>
      </c>
      <c r="D387" s="31"/>
      <c r="E387" s="66">
        <f t="shared" si="45"/>
        <v>0</v>
      </c>
      <c r="F387" s="31"/>
      <c r="G387" s="66">
        <f t="shared" si="46"/>
        <v>0</v>
      </c>
      <c r="H387" s="31" t="e">
        <f t="shared" si="56"/>
        <v>#DIV/0!</v>
      </c>
      <c r="I387" s="31">
        <v>0</v>
      </c>
    </row>
    <row r="388" spans="1:9" ht="42.6" customHeight="1">
      <c r="A388" s="56" t="s">
        <v>458</v>
      </c>
      <c r="B388" s="22" t="s">
        <v>859</v>
      </c>
      <c r="C388" s="23">
        <f>C389</f>
        <v>0</v>
      </c>
      <c r="D388" s="23">
        <f>D389</f>
        <v>1251</v>
      </c>
      <c r="E388" s="66">
        <f t="shared" si="45"/>
        <v>1251</v>
      </c>
      <c r="F388" s="23">
        <f>F389</f>
        <v>1251</v>
      </c>
      <c r="G388" s="66">
        <f t="shared" si="46"/>
        <v>0</v>
      </c>
      <c r="H388" s="23">
        <f t="shared" si="56"/>
        <v>100</v>
      </c>
      <c r="I388" s="31"/>
    </row>
    <row r="389" spans="1:9" ht="43.15" customHeight="1">
      <c r="A389" s="61" t="s">
        <v>459</v>
      </c>
      <c r="B389" s="25" t="s">
        <v>860</v>
      </c>
      <c r="C389" s="31">
        <v>0</v>
      </c>
      <c r="D389" s="31">
        <v>1251</v>
      </c>
      <c r="E389" s="66">
        <f t="shared" si="45"/>
        <v>1251</v>
      </c>
      <c r="F389" s="31">
        <v>1251</v>
      </c>
      <c r="G389" s="66">
        <f t="shared" si="46"/>
        <v>0</v>
      </c>
      <c r="H389" s="31">
        <f t="shared" si="56"/>
        <v>100</v>
      </c>
      <c r="I389" s="31"/>
    </row>
    <row r="390" spans="1:9" ht="19.149999999999999" customHeight="1">
      <c r="A390" s="50" t="s">
        <v>460</v>
      </c>
      <c r="B390" s="22" t="s">
        <v>378</v>
      </c>
      <c r="C390" s="23">
        <f>C391</f>
        <v>6461.2</v>
      </c>
      <c r="D390" s="23">
        <f>D391</f>
        <v>6461.2</v>
      </c>
      <c r="E390" s="66">
        <f t="shared" si="45"/>
        <v>0</v>
      </c>
      <c r="F390" s="23">
        <f>F391</f>
        <v>6077.2</v>
      </c>
      <c r="G390" s="66">
        <f t="shared" si="46"/>
        <v>-384</v>
      </c>
      <c r="H390" s="23">
        <f t="shared" si="56"/>
        <v>94.056831548319195</v>
      </c>
      <c r="I390" s="23"/>
    </row>
    <row r="391" spans="1:9" ht="28.15" customHeight="1">
      <c r="A391" s="49" t="s">
        <v>461</v>
      </c>
      <c r="B391" s="25" t="s">
        <v>379</v>
      </c>
      <c r="C391" s="31">
        <v>6461.2</v>
      </c>
      <c r="D391" s="31">
        <v>6461.2</v>
      </c>
      <c r="E391" s="66">
        <f t="shared" si="45"/>
        <v>0</v>
      </c>
      <c r="F391" s="31">
        <v>6077.2</v>
      </c>
      <c r="G391" s="66">
        <f t="shared" si="46"/>
        <v>-384</v>
      </c>
      <c r="H391" s="31">
        <f t="shared" si="56"/>
        <v>94.056831548319195</v>
      </c>
      <c r="I391" s="31"/>
    </row>
    <row r="392" spans="1:9" s="28" customFormat="1" ht="17.45" customHeight="1">
      <c r="A392" s="50" t="s">
        <v>462</v>
      </c>
      <c r="B392" s="40" t="s">
        <v>380</v>
      </c>
      <c r="C392" s="23">
        <f>C393</f>
        <v>264.7</v>
      </c>
      <c r="D392" s="23">
        <f>D393</f>
        <v>418.4</v>
      </c>
      <c r="E392" s="66">
        <f t="shared" si="45"/>
        <v>153.69999999999999</v>
      </c>
      <c r="F392" s="23">
        <f>F393</f>
        <v>418.4</v>
      </c>
      <c r="G392" s="66">
        <f t="shared" si="46"/>
        <v>0</v>
      </c>
      <c r="H392" s="23">
        <f t="shared" si="56"/>
        <v>100</v>
      </c>
      <c r="I392" s="23">
        <f>I393</f>
        <v>0</v>
      </c>
    </row>
    <row r="393" spans="1:9" ht="17.45" customHeight="1">
      <c r="A393" s="61" t="s">
        <v>463</v>
      </c>
      <c r="B393" s="62" t="s">
        <v>381</v>
      </c>
      <c r="C393" s="31">
        <v>264.7</v>
      </c>
      <c r="D393" s="31">
        <v>418.4</v>
      </c>
      <c r="E393" s="66">
        <f t="shared" si="45"/>
        <v>153.69999999999999</v>
      </c>
      <c r="F393" s="31">
        <v>418.4</v>
      </c>
      <c r="G393" s="66">
        <f t="shared" si="46"/>
        <v>0</v>
      </c>
      <c r="H393" s="31">
        <f t="shared" si="56"/>
        <v>100</v>
      </c>
      <c r="I393" s="31"/>
    </row>
    <row r="394" spans="1:9" s="35" customFormat="1" ht="16.899999999999999" customHeight="1">
      <c r="A394" s="58" t="s">
        <v>464</v>
      </c>
      <c r="B394" s="59" t="s">
        <v>382</v>
      </c>
      <c r="C394" s="44">
        <f>C399+C403+C395</f>
        <v>303955.8</v>
      </c>
      <c r="D394" s="44">
        <f t="shared" ref="D394" si="59">D399+D403+D395+D397+D401</f>
        <v>1127479</v>
      </c>
      <c r="E394" s="66">
        <f t="shared" si="45"/>
        <v>823523.2</v>
      </c>
      <c r="F394" s="44">
        <f>F399+F403+F395+F397+F401</f>
        <v>1109066</v>
      </c>
      <c r="G394" s="66">
        <f t="shared" si="46"/>
        <v>-18413</v>
      </c>
      <c r="H394" s="44">
        <f t="shared" si="56"/>
        <v>98.366887542916544</v>
      </c>
      <c r="I394" s="44" t="e">
        <f>I395+I403+I399+#REF!+#REF!</f>
        <v>#REF!</v>
      </c>
    </row>
    <row r="395" spans="1:9" ht="45" customHeight="1">
      <c r="A395" s="50" t="s">
        <v>689</v>
      </c>
      <c r="B395" s="60" t="s">
        <v>686</v>
      </c>
      <c r="C395" s="23">
        <f>C396</f>
        <v>63930.8</v>
      </c>
      <c r="D395" s="23">
        <f>D396</f>
        <v>63930.8</v>
      </c>
      <c r="E395" s="66">
        <f t="shared" si="45"/>
        <v>0</v>
      </c>
      <c r="F395" s="23">
        <f>F396</f>
        <v>63930.8</v>
      </c>
      <c r="G395" s="66">
        <f t="shared" si="46"/>
        <v>0</v>
      </c>
      <c r="H395" s="23">
        <f t="shared" si="56"/>
        <v>100</v>
      </c>
      <c r="I395" s="31">
        <f>I396</f>
        <v>0</v>
      </c>
    </row>
    <row r="396" spans="1:9" ht="43.9" customHeight="1">
      <c r="A396" s="61" t="s">
        <v>688</v>
      </c>
      <c r="B396" s="62" t="s">
        <v>687</v>
      </c>
      <c r="C396" s="31">
        <v>63930.8</v>
      </c>
      <c r="D396" s="31">
        <v>63930.8</v>
      </c>
      <c r="E396" s="66">
        <f t="shared" si="45"/>
        <v>0</v>
      </c>
      <c r="F396" s="31">
        <v>63930.8</v>
      </c>
      <c r="G396" s="66">
        <f t="shared" si="46"/>
        <v>0</v>
      </c>
      <c r="H396" s="31">
        <f t="shared" si="56"/>
        <v>100</v>
      </c>
      <c r="I396" s="31"/>
    </row>
    <row r="397" spans="1:9" ht="43.15" customHeight="1">
      <c r="A397" s="50" t="s">
        <v>770</v>
      </c>
      <c r="B397" s="60" t="s">
        <v>718</v>
      </c>
      <c r="C397" s="23">
        <f>C398</f>
        <v>0</v>
      </c>
      <c r="D397" s="23">
        <f>D398</f>
        <v>74010</v>
      </c>
      <c r="E397" s="66">
        <f t="shared" si="45"/>
        <v>74010</v>
      </c>
      <c r="F397" s="23">
        <f>F398</f>
        <v>55786.3</v>
      </c>
      <c r="G397" s="66">
        <f t="shared" si="46"/>
        <v>-18223.699999999997</v>
      </c>
      <c r="H397" s="31">
        <f t="shared" si="56"/>
        <v>75.376705850560739</v>
      </c>
      <c r="I397" s="31"/>
    </row>
    <row r="398" spans="1:9" ht="42.6" customHeight="1">
      <c r="A398" s="61" t="s">
        <v>771</v>
      </c>
      <c r="B398" s="62" t="s">
        <v>719</v>
      </c>
      <c r="C398" s="31">
        <v>0</v>
      </c>
      <c r="D398" s="31">
        <v>74010</v>
      </c>
      <c r="E398" s="66">
        <f t="shared" si="45"/>
        <v>74010</v>
      </c>
      <c r="F398" s="31">
        <v>55786.3</v>
      </c>
      <c r="G398" s="66">
        <f t="shared" si="46"/>
        <v>-18223.699999999997</v>
      </c>
      <c r="H398" s="31">
        <f t="shared" si="56"/>
        <v>75.376705850560739</v>
      </c>
      <c r="I398" s="31"/>
    </row>
    <row r="399" spans="1:9" ht="30.6" customHeight="1">
      <c r="A399" s="50" t="s">
        <v>651</v>
      </c>
      <c r="B399" s="60" t="s">
        <v>652</v>
      </c>
      <c r="C399" s="31">
        <f>C400</f>
        <v>0</v>
      </c>
      <c r="D399" s="31">
        <f>D400</f>
        <v>5000</v>
      </c>
      <c r="E399" s="66">
        <f t="shared" si="45"/>
        <v>5000</v>
      </c>
      <c r="F399" s="31">
        <f>F400</f>
        <v>5000</v>
      </c>
      <c r="G399" s="66">
        <f t="shared" si="46"/>
        <v>0</v>
      </c>
      <c r="H399" s="31">
        <f t="shared" si="56"/>
        <v>100</v>
      </c>
      <c r="I399" s="31">
        <f>I400</f>
        <v>0</v>
      </c>
    </row>
    <row r="400" spans="1:9" ht="30.6" customHeight="1">
      <c r="A400" s="61" t="s">
        <v>653</v>
      </c>
      <c r="B400" s="62" t="s">
        <v>650</v>
      </c>
      <c r="C400" s="31">
        <v>0</v>
      </c>
      <c r="D400" s="31">
        <v>5000</v>
      </c>
      <c r="E400" s="66">
        <f t="shared" si="45"/>
        <v>5000</v>
      </c>
      <c r="F400" s="31">
        <v>5000</v>
      </c>
      <c r="G400" s="66">
        <f t="shared" si="46"/>
        <v>0</v>
      </c>
      <c r="H400" s="31">
        <f t="shared" si="56"/>
        <v>100</v>
      </c>
      <c r="I400" s="31">
        <v>0</v>
      </c>
    </row>
    <row r="401" spans="1:9" ht="28.9" customHeight="1">
      <c r="A401" s="50" t="s">
        <v>807</v>
      </c>
      <c r="B401" s="60" t="s">
        <v>805</v>
      </c>
      <c r="C401" s="23">
        <v>0</v>
      </c>
      <c r="D401" s="23">
        <f>D402</f>
        <v>286035.40000000002</v>
      </c>
      <c r="E401" s="66">
        <f t="shared" ref="E401:E440" si="60">D401-C401</f>
        <v>286035.40000000002</v>
      </c>
      <c r="F401" s="23">
        <f>F402</f>
        <v>286035.40000000002</v>
      </c>
      <c r="G401" s="66">
        <f t="shared" ref="G401:G440" si="61">F401-D401</f>
        <v>0</v>
      </c>
      <c r="H401" s="31">
        <f t="shared" si="56"/>
        <v>100</v>
      </c>
      <c r="I401" s="31"/>
    </row>
    <row r="402" spans="1:9" ht="31.9" customHeight="1">
      <c r="A402" s="61" t="s">
        <v>808</v>
      </c>
      <c r="B402" s="62" t="s">
        <v>806</v>
      </c>
      <c r="C402" s="31">
        <v>0</v>
      </c>
      <c r="D402" s="31">
        <v>286035.40000000002</v>
      </c>
      <c r="E402" s="66">
        <f t="shared" si="60"/>
        <v>286035.40000000002</v>
      </c>
      <c r="F402" s="31">
        <v>286035.40000000002</v>
      </c>
      <c r="G402" s="66">
        <f t="shared" si="61"/>
        <v>0</v>
      </c>
      <c r="H402" s="31">
        <f t="shared" si="56"/>
        <v>100</v>
      </c>
      <c r="I402" s="31"/>
    </row>
    <row r="403" spans="1:9" s="28" customFormat="1" ht="19.899999999999999" customHeight="1">
      <c r="A403" s="50" t="s">
        <v>465</v>
      </c>
      <c r="B403" s="60" t="s">
        <v>383</v>
      </c>
      <c r="C403" s="23">
        <f>C404</f>
        <v>240025</v>
      </c>
      <c r="D403" s="23">
        <f>D404</f>
        <v>698502.8</v>
      </c>
      <c r="E403" s="66">
        <f t="shared" si="60"/>
        <v>458477.80000000005</v>
      </c>
      <c r="F403" s="23">
        <f>F404</f>
        <v>698313.5</v>
      </c>
      <c r="G403" s="66">
        <f t="shared" si="61"/>
        <v>-189.30000000004657</v>
      </c>
      <c r="H403" s="23">
        <f t="shared" si="56"/>
        <v>99.972899178070577</v>
      </c>
      <c r="I403" s="23">
        <f>I404</f>
        <v>0</v>
      </c>
    </row>
    <row r="404" spans="1:9" ht="19.899999999999999" customHeight="1">
      <c r="A404" s="61" t="s">
        <v>466</v>
      </c>
      <c r="B404" s="62" t="s">
        <v>384</v>
      </c>
      <c r="C404" s="31">
        <v>240025</v>
      </c>
      <c r="D404" s="31">
        <v>698502.8</v>
      </c>
      <c r="E404" s="66">
        <f t="shared" si="60"/>
        <v>458477.80000000005</v>
      </c>
      <c r="F404" s="31">
        <v>698313.5</v>
      </c>
      <c r="G404" s="66">
        <f t="shared" si="61"/>
        <v>-189.30000000004657</v>
      </c>
      <c r="H404" s="31">
        <f t="shared" si="56"/>
        <v>99.972899178070577</v>
      </c>
      <c r="I404" s="31">
        <v>0</v>
      </c>
    </row>
    <row r="405" spans="1:9" ht="25.5">
      <c r="A405" s="58" t="s">
        <v>725</v>
      </c>
      <c r="B405" s="59" t="s">
        <v>720</v>
      </c>
      <c r="C405" s="44">
        <f>C406</f>
        <v>0</v>
      </c>
      <c r="D405" s="44">
        <f>D406</f>
        <v>16281</v>
      </c>
      <c r="E405" s="66">
        <f t="shared" si="60"/>
        <v>16281</v>
      </c>
      <c r="F405" s="44">
        <f>F406</f>
        <v>17156.400000000001</v>
      </c>
      <c r="G405" s="66">
        <f t="shared" si="61"/>
        <v>875.40000000000146</v>
      </c>
      <c r="H405" s="44">
        <f t="shared" si="56"/>
        <v>105.37681960567534</v>
      </c>
      <c r="I405" s="31"/>
    </row>
    <row r="406" spans="1:9" ht="29.45" customHeight="1">
      <c r="A406" s="50" t="s">
        <v>724</v>
      </c>
      <c r="B406" s="60" t="s">
        <v>721</v>
      </c>
      <c r="C406" s="23">
        <f>C407</f>
        <v>0</v>
      </c>
      <c r="D406" s="23">
        <f>D407</f>
        <v>16281</v>
      </c>
      <c r="E406" s="66">
        <f t="shared" si="60"/>
        <v>16281</v>
      </c>
      <c r="F406" s="23">
        <f>F407</f>
        <v>17156.400000000001</v>
      </c>
      <c r="G406" s="66">
        <f t="shared" si="61"/>
        <v>875.40000000000146</v>
      </c>
      <c r="H406" s="31">
        <f t="shared" si="56"/>
        <v>105.37681960567534</v>
      </c>
      <c r="I406" s="31"/>
    </row>
    <row r="407" spans="1:9" ht="30" customHeight="1">
      <c r="A407" s="61" t="s">
        <v>723</v>
      </c>
      <c r="B407" s="62" t="s">
        <v>722</v>
      </c>
      <c r="C407" s="31">
        <v>0</v>
      </c>
      <c r="D407" s="31">
        <v>16281</v>
      </c>
      <c r="E407" s="66">
        <f t="shared" si="60"/>
        <v>16281</v>
      </c>
      <c r="F407" s="31">
        <v>17156.400000000001</v>
      </c>
      <c r="G407" s="66">
        <f t="shared" si="61"/>
        <v>875.40000000000146</v>
      </c>
      <c r="H407" s="31">
        <f t="shared" si="56"/>
        <v>105.37681960567534</v>
      </c>
      <c r="I407" s="31"/>
    </row>
    <row r="408" spans="1:9">
      <c r="A408" s="46" t="s">
        <v>385</v>
      </c>
      <c r="B408" s="15" t="s">
        <v>834</v>
      </c>
      <c r="C408" s="16">
        <f>C409</f>
        <v>2451.6</v>
      </c>
      <c r="D408" s="16">
        <f>D409</f>
        <v>14067.8</v>
      </c>
      <c r="E408" s="66">
        <f t="shared" si="60"/>
        <v>11616.199999999999</v>
      </c>
      <c r="F408" s="16">
        <f>F409</f>
        <v>13811.9</v>
      </c>
      <c r="G408" s="66">
        <f t="shared" si="61"/>
        <v>-255.89999999999964</v>
      </c>
      <c r="H408" s="16">
        <f t="shared" si="56"/>
        <v>98.180952245553669</v>
      </c>
      <c r="I408" s="16">
        <f>I409</f>
        <v>0</v>
      </c>
    </row>
    <row r="409" spans="1:9" s="28" customFormat="1" ht="19.149999999999999" customHeight="1">
      <c r="A409" s="39" t="s">
        <v>467</v>
      </c>
      <c r="B409" s="40" t="s">
        <v>386</v>
      </c>
      <c r="C409" s="27">
        <f>C411+C410</f>
        <v>2451.6</v>
      </c>
      <c r="D409" s="27">
        <f>D411+D410</f>
        <v>14067.8</v>
      </c>
      <c r="E409" s="66">
        <f t="shared" si="60"/>
        <v>11616.199999999999</v>
      </c>
      <c r="F409" s="27">
        <f>F411+F410</f>
        <v>13811.9</v>
      </c>
      <c r="G409" s="66">
        <f t="shared" si="61"/>
        <v>-255.89999999999964</v>
      </c>
      <c r="H409" s="27">
        <f t="shared" si="56"/>
        <v>98.180952245553669</v>
      </c>
      <c r="I409" s="27">
        <f>I411+I410</f>
        <v>0</v>
      </c>
    </row>
    <row r="410" spans="1:9" ht="44.45" customHeight="1">
      <c r="A410" s="24" t="s">
        <v>387</v>
      </c>
      <c r="B410" s="25" t="s">
        <v>388</v>
      </c>
      <c r="C410" s="26">
        <v>2444</v>
      </c>
      <c r="D410" s="26">
        <v>2444</v>
      </c>
      <c r="E410" s="66">
        <f t="shared" si="60"/>
        <v>0</v>
      </c>
      <c r="F410" s="26">
        <v>2183.1</v>
      </c>
      <c r="G410" s="66">
        <f t="shared" si="61"/>
        <v>-260.90000000000009</v>
      </c>
      <c r="H410" s="26">
        <f t="shared" si="56"/>
        <v>89.324877250409159</v>
      </c>
      <c r="I410" s="26"/>
    </row>
    <row r="411" spans="1:9" ht="18.600000000000001" customHeight="1">
      <c r="A411" s="24" t="s">
        <v>468</v>
      </c>
      <c r="B411" s="25" t="s">
        <v>386</v>
      </c>
      <c r="C411" s="26">
        <v>7.6</v>
      </c>
      <c r="D411" s="26">
        <v>11623.8</v>
      </c>
      <c r="E411" s="66">
        <f t="shared" si="60"/>
        <v>11616.199999999999</v>
      </c>
      <c r="F411" s="26">
        <v>11628.8</v>
      </c>
      <c r="G411" s="66">
        <f t="shared" si="61"/>
        <v>5</v>
      </c>
      <c r="H411" s="26">
        <f t="shared" si="56"/>
        <v>100.04301519296615</v>
      </c>
      <c r="I411" s="26"/>
    </row>
    <row r="412" spans="1:9" ht="63.75">
      <c r="A412" s="14" t="s">
        <v>389</v>
      </c>
      <c r="B412" s="59" t="s">
        <v>390</v>
      </c>
      <c r="C412" s="44">
        <f>C413</f>
        <v>0</v>
      </c>
      <c r="D412" s="44">
        <f>D413</f>
        <v>41646</v>
      </c>
      <c r="E412" s="66">
        <f t="shared" si="60"/>
        <v>41646</v>
      </c>
      <c r="F412" s="44">
        <f>F413</f>
        <v>42029.9</v>
      </c>
      <c r="G412" s="66">
        <f t="shared" si="61"/>
        <v>383.90000000000146</v>
      </c>
      <c r="H412" s="44">
        <f t="shared" si="56"/>
        <v>100.9218172213418</v>
      </c>
      <c r="I412" s="44">
        <f>I413</f>
        <v>0</v>
      </c>
    </row>
    <row r="413" spans="1:9" s="35" customFormat="1" ht="30.6" customHeight="1">
      <c r="A413" s="42" t="s">
        <v>469</v>
      </c>
      <c r="B413" s="59" t="s">
        <v>391</v>
      </c>
      <c r="C413" s="16">
        <f>C414</f>
        <v>0</v>
      </c>
      <c r="D413" s="16">
        <f>D414</f>
        <v>41646</v>
      </c>
      <c r="E413" s="66">
        <f t="shared" si="60"/>
        <v>41646</v>
      </c>
      <c r="F413" s="16">
        <f>F414</f>
        <v>42029.9</v>
      </c>
      <c r="G413" s="66">
        <f t="shared" si="61"/>
        <v>383.90000000000146</v>
      </c>
      <c r="H413" s="44">
        <f t="shared" si="56"/>
        <v>100.9218172213418</v>
      </c>
      <c r="I413" s="16">
        <f>I414</f>
        <v>0</v>
      </c>
    </row>
    <row r="414" spans="1:9" s="28" customFormat="1" ht="30.6" customHeight="1">
      <c r="A414" s="21" t="s">
        <v>470</v>
      </c>
      <c r="B414" s="60" t="s">
        <v>392</v>
      </c>
      <c r="C414" s="27">
        <f>C416+C417</f>
        <v>0</v>
      </c>
      <c r="D414" s="27">
        <f>D416+D417+D420</f>
        <v>41646</v>
      </c>
      <c r="E414" s="66">
        <f t="shared" si="60"/>
        <v>41646</v>
      </c>
      <c r="F414" s="27">
        <f>F416+F417+F420</f>
        <v>42029.9</v>
      </c>
      <c r="G414" s="66">
        <f t="shared" si="61"/>
        <v>383.90000000000146</v>
      </c>
      <c r="H414" s="26">
        <f t="shared" si="56"/>
        <v>100.9218172213418</v>
      </c>
      <c r="I414" s="27">
        <f>I416+I417</f>
        <v>0</v>
      </c>
    </row>
    <row r="415" spans="1:9" hidden="1">
      <c r="A415" s="29"/>
      <c r="B415" s="62"/>
      <c r="C415" s="26"/>
      <c r="D415" s="26"/>
      <c r="E415" s="66">
        <f t="shared" si="60"/>
        <v>0</v>
      </c>
      <c r="F415" s="26"/>
      <c r="G415" s="66">
        <f t="shared" si="61"/>
        <v>0</v>
      </c>
      <c r="H415" s="26" t="e">
        <f t="shared" si="56"/>
        <v>#DIV/0!</v>
      </c>
      <c r="I415" s="26"/>
    </row>
    <row r="416" spans="1:9" ht="25.5" hidden="1">
      <c r="A416" s="29" t="s">
        <v>471</v>
      </c>
      <c r="B416" s="62" t="s">
        <v>393</v>
      </c>
      <c r="C416" s="26">
        <v>0</v>
      </c>
      <c r="D416" s="26"/>
      <c r="E416" s="66">
        <f t="shared" si="60"/>
        <v>0</v>
      </c>
      <c r="F416" s="26"/>
      <c r="G416" s="66">
        <f t="shared" si="61"/>
        <v>0</v>
      </c>
      <c r="H416" s="26" t="e">
        <f t="shared" si="56"/>
        <v>#DIV/0!</v>
      </c>
      <c r="I416" s="26"/>
    </row>
    <row r="417" spans="1:9" ht="30.6" customHeight="1">
      <c r="A417" s="29" t="s">
        <v>472</v>
      </c>
      <c r="B417" s="62" t="s">
        <v>394</v>
      </c>
      <c r="C417" s="26">
        <v>0</v>
      </c>
      <c r="D417" s="26">
        <f t="shared" ref="D417" si="62">SUM(D418:D419)</f>
        <v>40560.5</v>
      </c>
      <c r="E417" s="66">
        <f t="shared" si="60"/>
        <v>40560.5</v>
      </c>
      <c r="F417" s="26">
        <f>SUM(F418:F419)</f>
        <v>40751</v>
      </c>
      <c r="G417" s="66">
        <f t="shared" si="61"/>
        <v>190.5</v>
      </c>
      <c r="H417" s="26">
        <f t="shared" si="56"/>
        <v>100.46966876641068</v>
      </c>
      <c r="I417" s="26"/>
    </row>
    <row r="418" spans="1:9" ht="47.45" customHeight="1">
      <c r="A418" s="29" t="s">
        <v>814</v>
      </c>
      <c r="B418" s="62" t="s">
        <v>772</v>
      </c>
      <c r="C418" s="26">
        <v>0</v>
      </c>
      <c r="D418" s="26">
        <v>630.79999999999995</v>
      </c>
      <c r="E418" s="66">
        <f t="shared" si="60"/>
        <v>630.79999999999995</v>
      </c>
      <c r="F418" s="26">
        <v>753.3</v>
      </c>
      <c r="G418" s="66">
        <f t="shared" si="61"/>
        <v>122.5</v>
      </c>
      <c r="H418" s="26">
        <f t="shared" si="56"/>
        <v>119.41978440076093</v>
      </c>
      <c r="I418" s="26"/>
    </row>
    <row r="419" spans="1:9" ht="56.45" customHeight="1">
      <c r="A419" s="29" t="s">
        <v>815</v>
      </c>
      <c r="B419" s="62" t="s">
        <v>773</v>
      </c>
      <c r="C419" s="26">
        <v>0</v>
      </c>
      <c r="D419" s="26">
        <v>39929.699999999997</v>
      </c>
      <c r="E419" s="66">
        <f t="shared" si="60"/>
        <v>39929.699999999997</v>
      </c>
      <c r="F419" s="26">
        <v>39997.699999999997</v>
      </c>
      <c r="G419" s="66">
        <f t="shared" si="61"/>
        <v>68</v>
      </c>
      <c r="H419" s="26">
        <f t="shared" si="56"/>
        <v>100.17029930102154</v>
      </c>
      <c r="I419" s="26"/>
    </row>
    <row r="420" spans="1:9" ht="30.6" customHeight="1">
      <c r="A420" s="29" t="s">
        <v>849</v>
      </c>
      <c r="B420" s="62" t="s">
        <v>809</v>
      </c>
      <c r="C420" s="26">
        <v>0</v>
      </c>
      <c r="D420" s="26">
        <f>D421+D422+D423</f>
        <v>1085.5</v>
      </c>
      <c r="E420" s="26">
        <f t="shared" ref="E420:F420" si="63">E421+E422+E423</f>
        <v>1085.5</v>
      </c>
      <c r="F420" s="26">
        <f t="shared" si="63"/>
        <v>1278.8999999999999</v>
      </c>
      <c r="G420" s="66">
        <f t="shared" si="61"/>
        <v>193.39999999999986</v>
      </c>
      <c r="H420" s="26">
        <f t="shared" si="56"/>
        <v>117.81667434362045</v>
      </c>
      <c r="I420" s="26"/>
    </row>
    <row r="421" spans="1:9" ht="30.6" customHeight="1">
      <c r="A421" s="29" t="s">
        <v>849</v>
      </c>
      <c r="B421" s="62" t="s">
        <v>809</v>
      </c>
      <c r="C421" s="26">
        <v>0</v>
      </c>
      <c r="D421" s="26">
        <v>0</v>
      </c>
      <c r="E421" s="66">
        <f t="shared" si="60"/>
        <v>0</v>
      </c>
      <c r="F421" s="26">
        <v>303.8</v>
      </c>
      <c r="G421" s="66">
        <f t="shared" si="61"/>
        <v>303.8</v>
      </c>
      <c r="H421" s="26"/>
      <c r="I421" s="26"/>
    </row>
    <row r="422" spans="1:9" ht="38.25">
      <c r="A422" s="29" t="s">
        <v>852</v>
      </c>
      <c r="B422" s="62" t="s">
        <v>850</v>
      </c>
      <c r="C422" s="26">
        <v>0</v>
      </c>
      <c r="D422" s="26">
        <v>1085.5</v>
      </c>
      <c r="E422" s="66">
        <f t="shared" si="60"/>
        <v>1085.5</v>
      </c>
      <c r="F422" s="26">
        <v>916.8</v>
      </c>
      <c r="G422" s="66">
        <f t="shared" si="61"/>
        <v>-168.70000000000005</v>
      </c>
      <c r="H422" s="26">
        <f t="shared" si="56"/>
        <v>84.458774758175949</v>
      </c>
      <c r="I422" s="26"/>
    </row>
    <row r="423" spans="1:9" ht="51">
      <c r="A423" s="29" t="s">
        <v>853</v>
      </c>
      <c r="B423" s="62" t="s">
        <v>851</v>
      </c>
      <c r="C423" s="26">
        <v>0</v>
      </c>
      <c r="D423" s="26">
        <v>0</v>
      </c>
      <c r="E423" s="66">
        <f t="shared" si="60"/>
        <v>0</v>
      </c>
      <c r="F423" s="26">
        <v>58.3</v>
      </c>
      <c r="G423" s="66">
        <f t="shared" si="61"/>
        <v>58.3</v>
      </c>
      <c r="H423" s="26"/>
      <c r="I423" s="26"/>
    </row>
    <row r="424" spans="1:9" ht="28.9" customHeight="1">
      <c r="A424" s="14" t="s">
        <v>395</v>
      </c>
      <c r="B424" s="15" t="s">
        <v>396</v>
      </c>
      <c r="C424" s="44">
        <f>C425</f>
        <v>0</v>
      </c>
      <c r="D424" s="44">
        <f t="shared" ref="D424" si="64">D425</f>
        <v>-77501.600000000006</v>
      </c>
      <c r="E424" s="66">
        <f t="shared" si="60"/>
        <v>-77501.600000000006</v>
      </c>
      <c r="F424" s="44">
        <f>F425</f>
        <v>-85867.900000000009</v>
      </c>
      <c r="G424" s="66">
        <f t="shared" si="61"/>
        <v>-8366.3000000000029</v>
      </c>
      <c r="H424" s="44">
        <f t="shared" si="56"/>
        <v>110.79500294187474</v>
      </c>
      <c r="I424" s="44">
        <f>I439</f>
        <v>0</v>
      </c>
    </row>
    <row r="425" spans="1:9" ht="28.9" customHeight="1">
      <c r="A425" s="21" t="s">
        <v>473</v>
      </c>
      <c r="B425" s="60" t="s">
        <v>397</v>
      </c>
      <c r="C425" s="23">
        <f>C429+C439</f>
        <v>0</v>
      </c>
      <c r="D425" s="23">
        <f>D429+D439+D431+D433+D434+D435+D436+D437+D427+D438+D426+D432</f>
        <v>-77501.600000000006</v>
      </c>
      <c r="E425" s="66">
        <f t="shared" si="60"/>
        <v>-77501.600000000006</v>
      </c>
      <c r="F425" s="23">
        <f>F429+F439+F431+F433+F434+F435+F436+F437+F427+F438+F426+F432+F428</f>
        <v>-85867.900000000009</v>
      </c>
      <c r="G425" s="66">
        <f t="shared" si="61"/>
        <v>-8366.3000000000029</v>
      </c>
      <c r="H425" s="23">
        <f t="shared" si="56"/>
        <v>110.79500294187474</v>
      </c>
      <c r="I425" s="69"/>
    </row>
    <row r="426" spans="1:9" ht="28.9" customHeight="1">
      <c r="A426" s="29" t="s">
        <v>777</v>
      </c>
      <c r="B426" s="62" t="s">
        <v>774</v>
      </c>
      <c r="C426" s="23">
        <v>0</v>
      </c>
      <c r="D426" s="23">
        <v>-28088.2</v>
      </c>
      <c r="E426" s="66">
        <f t="shared" si="60"/>
        <v>-28088.2</v>
      </c>
      <c r="F426" s="23">
        <v>-28088.2</v>
      </c>
      <c r="G426" s="66">
        <f t="shared" si="61"/>
        <v>0</v>
      </c>
      <c r="H426" s="23">
        <f t="shared" si="56"/>
        <v>100</v>
      </c>
      <c r="I426" s="69"/>
    </row>
    <row r="427" spans="1:9" ht="28.9" hidden="1" customHeight="1">
      <c r="A427" s="29" t="s">
        <v>726</v>
      </c>
      <c r="B427" s="62" t="s">
        <v>706</v>
      </c>
      <c r="C427" s="23">
        <v>0</v>
      </c>
      <c r="D427" s="23">
        <v>0</v>
      </c>
      <c r="E427" s="66">
        <f t="shared" si="60"/>
        <v>0</v>
      </c>
      <c r="F427" s="31">
        <v>0</v>
      </c>
      <c r="G427" s="66">
        <f t="shared" si="61"/>
        <v>0</v>
      </c>
      <c r="H427" s="23" t="e">
        <f t="shared" si="56"/>
        <v>#DIV/0!</v>
      </c>
      <c r="I427" s="69"/>
    </row>
    <row r="428" spans="1:9" ht="38.25" customHeight="1">
      <c r="A428" s="29" t="s">
        <v>846</v>
      </c>
      <c r="B428" s="62" t="s">
        <v>845</v>
      </c>
      <c r="C428" s="31">
        <v>0</v>
      </c>
      <c r="D428" s="31">
        <v>0</v>
      </c>
      <c r="E428" s="80">
        <f t="shared" si="60"/>
        <v>0</v>
      </c>
      <c r="F428" s="31">
        <v>-13.3</v>
      </c>
      <c r="G428" s="80"/>
      <c r="H428" s="31"/>
      <c r="I428" s="69"/>
    </row>
    <row r="429" spans="1:9" ht="43.15" customHeight="1">
      <c r="A429" s="24" t="s">
        <v>474</v>
      </c>
      <c r="B429" s="25" t="s">
        <v>398</v>
      </c>
      <c r="C429" s="26">
        <v>0</v>
      </c>
      <c r="D429" s="26">
        <v>-3323.5</v>
      </c>
      <c r="E429" s="66">
        <f t="shared" si="60"/>
        <v>-3323.5</v>
      </c>
      <c r="F429" s="26">
        <v>-3323.5</v>
      </c>
      <c r="G429" s="66">
        <f t="shared" si="61"/>
        <v>0</v>
      </c>
      <c r="H429" s="23">
        <f t="shared" si="56"/>
        <v>100</v>
      </c>
      <c r="I429" s="44"/>
    </row>
    <row r="430" spans="1:9" ht="30" hidden="1" customHeight="1">
      <c r="A430" s="24" t="s">
        <v>727</v>
      </c>
      <c r="B430" s="25" t="s">
        <v>707</v>
      </c>
      <c r="C430" s="26">
        <v>0</v>
      </c>
      <c r="D430" s="26">
        <v>0</v>
      </c>
      <c r="E430" s="66">
        <f t="shared" si="60"/>
        <v>0</v>
      </c>
      <c r="F430" s="26">
        <v>0</v>
      </c>
      <c r="G430" s="66">
        <f t="shared" si="61"/>
        <v>0</v>
      </c>
      <c r="H430" s="23" t="e">
        <f t="shared" si="56"/>
        <v>#DIV/0!</v>
      </c>
      <c r="I430" s="44"/>
    </row>
    <row r="431" spans="1:9" ht="31.15" hidden="1" customHeight="1">
      <c r="A431" s="24" t="s">
        <v>431</v>
      </c>
      <c r="B431" s="25" t="s">
        <v>430</v>
      </c>
      <c r="C431" s="26">
        <v>0</v>
      </c>
      <c r="D431" s="26">
        <v>0</v>
      </c>
      <c r="E431" s="66">
        <f t="shared" si="60"/>
        <v>0</v>
      </c>
      <c r="F431" s="26">
        <v>0</v>
      </c>
      <c r="G431" s="66">
        <f t="shared" si="61"/>
        <v>0</v>
      </c>
      <c r="H431" s="23" t="e">
        <f t="shared" si="56"/>
        <v>#DIV/0!</v>
      </c>
      <c r="I431" s="44"/>
    </row>
    <row r="432" spans="1:9" ht="31.15" customHeight="1">
      <c r="A432" s="24" t="s">
        <v>776</v>
      </c>
      <c r="B432" s="25" t="s">
        <v>775</v>
      </c>
      <c r="C432" s="26">
        <v>0</v>
      </c>
      <c r="D432" s="26">
        <v>-404.3</v>
      </c>
      <c r="E432" s="66">
        <f t="shared" si="60"/>
        <v>-404.3</v>
      </c>
      <c r="F432" s="26">
        <v>-404.3</v>
      </c>
      <c r="G432" s="66">
        <f t="shared" si="61"/>
        <v>0</v>
      </c>
      <c r="H432" s="23">
        <f t="shared" si="56"/>
        <v>100</v>
      </c>
      <c r="I432" s="44"/>
    </row>
    <row r="433" spans="1:9" ht="28.9" hidden="1" customHeight="1">
      <c r="A433" s="24" t="s">
        <v>433</v>
      </c>
      <c r="B433" s="25" t="s">
        <v>432</v>
      </c>
      <c r="C433" s="26">
        <v>0</v>
      </c>
      <c r="D433" s="26">
        <v>0</v>
      </c>
      <c r="E433" s="66">
        <f t="shared" si="60"/>
        <v>0</v>
      </c>
      <c r="F433" s="26">
        <v>0</v>
      </c>
      <c r="G433" s="66">
        <f t="shared" si="61"/>
        <v>0</v>
      </c>
      <c r="H433" s="23" t="e">
        <f t="shared" si="56"/>
        <v>#DIV/0!</v>
      </c>
      <c r="I433" s="44"/>
    </row>
    <row r="434" spans="1:9" ht="43.15" hidden="1" customHeight="1">
      <c r="A434" s="24" t="s">
        <v>435</v>
      </c>
      <c r="B434" s="25" t="s">
        <v>434</v>
      </c>
      <c r="C434" s="26">
        <v>0</v>
      </c>
      <c r="D434" s="26"/>
      <c r="E434" s="66">
        <f t="shared" si="60"/>
        <v>0</v>
      </c>
      <c r="F434" s="26"/>
      <c r="G434" s="66">
        <f t="shared" si="61"/>
        <v>0</v>
      </c>
      <c r="H434" s="23" t="e">
        <f t="shared" si="56"/>
        <v>#DIV/0!</v>
      </c>
      <c r="I434" s="44"/>
    </row>
    <row r="435" spans="1:9" ht="51" hidden="1">
      <c r="A435" s="24" t="s">
        <v>613</v>
      </c>
      <c r="B435" s="25" t="s">
        <v>614</v>
      </c>
      <c r="C435" s="26">
        <v>0</v>
      </c>
      <c r="D435" s="26"/>
      <c r="E435" s="66">
        <f t="shared" si="60"/>
        <v>0</v>
      </c>
      <c r="F435" s="26"/>
      <c r="G435" s="66">
        <f t="shared" si="61"/>
        <v>0</v>
      </c>
      <c r="H435" s="23" t="e">
        <f t="shared" si="56"/>
        <v>#DIV/0!</v>
      </c>
      <c r="I435" s="44"/>
    </row>
    <row r="436" spans="1:9" ht="51" hidden="1">
      <c r="A436" s="24" t="s">
        <v>615</v>
      </c>
      <c r="B436" s="25" t="s">
        <v>616</v>
      </c>
      <c r="C436" s="26">
        <v>0</v>
      </c>
      <c r="D436" s="26"/>
      <c r="E436" s="66">
        <f t="shared" si="60"/>
        <v>0</v>
      </c>
      <c r="F436" s="26"/>
      <c r="G436" s="66">
        <f t="shared" si="61"/>
        <v>0</v>
      </c>
      <c r="H436" s="23" t="e">
        <f t="shared" si="56"/>
        <v>#DIV/0!</v>
      </c>
      <c r="I436" s="44"/>
    </row>
    <row r="437" spans="1:9" ht="31.15" hidden="1" customHeight="1">
      <c r="A437" s="24" t="s">
        <v>437</v>
      </c>
      <c r="B437" s="25" t="s">
        <v>436</v>
      </c>
      <c r="C437" s="26">
        <v>0</v>
      </c>
      <c r="D437" s="26"/>
      <c r="E437" s="66">
        <f t="shared" si="60"/>
        <v>0</v>
      </c>
      <c r="F437" s="26"/>
      <c r="G437" s="66">
        <f t="shared" si="61"/>
        <v>0</v>
      </c>
      <c r="H437" s="23" t="e">
        <f t="shared" si="56"/>
        <v>#DIV/0!</v>
      </c>
      <c r="I437" s="44"/>
    </row>
    <row r="438" spans="1:9" ht="45" customHeight="1">
      <c r="A438" s="24" t="s">
        <v>728</v>
      </c>
      <c r="B438" s="25" t="s">
        <v>708</v>
      </c>
      <c r="C438" s="26">
        <v>0</v>
      </c>
      <c r="D438" s="26">
        <v>-6707.4</v>
      </c>
      <c r="E438" s="66">
        <f t="shared" si="60"/>
        <v>-6707.4</v>
      </c>
      <c r="F438" s="26">
        <v>-6707.4</v>
      </c>
      <c r="G438" s="66">
        <f t="shared" si="61"/>
        <v>0</v>
      </c>
      <c r="H438" s="23">
        <f t="shared" si="56"/>
        <v>100</v>
      </c>
      <c r="I438" s="44"/>
    </row>
    <row r="439" spans="1:9" ht="31.9" customHeight="1">
      <c r="A439" s="24" t="s">
        <v>475</v>
      </c>
      <c r="B439" s="25" t="s">
        <v>399</v>
      </c>
      <c r="C439" s="26">
        <v>0</v>
      </c>
      <c r="D439" s="26">
        <v>-38978.199999999997</v>
      </c>
      <c r="E439" s="66">
        <f t="shared" si="60"/>
        <v>-38978.199999999997</v>
      </c>
      <c r="F439" s="26">
        <v>-47331.199999999997</v>
      </c>
      <c r="G439" s="66">
        <f t="shared" si="61"/>
        <v>-8353</v>
      </c>
      <c r="H439" s="26">
        <f t="shared" si="56"/>
        <v>121.42992749793476</v>
      </c>
      <c r="I439" s="26"/>
    </row>
    <row r="440" spans="1:9" ht="16.149999999999999" customHeight="1">
      <c r="A440" s="14"/>
      <c r="B440" s="63" t="s">
        <v>400</v>
      </c>
      <c r="C440" s="64">
        <f>C13+C335</f>
        <v>3413922.5999999996</v>
      </c>
      <c r="D440" s="64">
        <f>D13+D335</f>
        <v>4505584.3</v>
      </c>
      <c r="E440" s="66">
        <f t="shared" si="60"/>
        <v>1091661.7000000002</v>
      </c>
      <c r="F440" s="64">
        <f>F13+F335</f>
        <v>4451117.3999999994</v>
      </c>
      <c r="G440" s="66">
        <f t="shared" si="61"/>
        <v>-54466.900000000373</v>
      </c>
      <c r="H440" s="64">
        <f t="shared" si="56"/>
        <v>98.791124605081734</v>
      </c>
      <c r="I440" s="64" t="e">
        <f>I13+I335</f>
        <v>#REF!</v>
      </c>
    </row>
  </sheetData>
  <autoFilter ref="A12:I440"/>
  <mergeCells count="10">
    <mergeCell ref="D9:I9"/>
    <mergeCell ref="A10:A11"/>
    <mergeCell ref="B10:B11"/>
    <mergeCell ref="C10:H10"/>
    <mergeCell ref="A8:I8"/>
    <mergeCell ref="C1:I1"/>
    <mergeCell ref="C2:I2"/>
    <mergeCell ref="C3:I3"/>
    <mergeCell ref="C4:I4"/>
    <mergeCell ref="C6:I6"/>
  </mergeCells>
  <printOptions horizontalCentered="1"/>
  <pageMargins left="0.39370078740157483" right="0.15748031496062992" top="1.1811023622047245" bottom="0.19685039370078741" header="0.15748031496062992"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К-2</vt:lpstr>
      <vt:lpstr>'Форма К-2'!Заголовки_для_печати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sicheva_a</cp:lastModifiedBy>
  <cp:lastPrinted>2022-11-10T11:11:55Z</cp:lastPrinted>
  <dcterms:created xsi:type="dcterms:W3CDTF">2018-04-25T11:49:21Z</dcterms:created>
  <dcterms:modified xsi:type="dcterms:W3CDTF">2022-11-11T03:58:07Z</dcterms:modified>
</cp:coreProperties>
</file>