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2220" windowWidth="19440" windowHeight="10320" activeTab="0"/>
  </bookViews>
  <sheets>
    <sheet name="Лист2 (4)" sheetId="1" r:id="rId1"/>
  </sheets>
  <definedNames>
    <definedName name="_xlnm.Print_Titles" localSheetId="0">'Лист2 (4)'!$6:$8</definedName>
    <definedName name="_xlnm.Print_Area" localSheetId="0">'Лист2 (4)'!$A$1:$O$165</definedName>
  </definedNames>
  <calcPr fullCalcOnLoad="1" refMode="R1C1"/>
</workbook>
</file>

<file path=xl/sharedStrings.xml><?xml version="1.0" encoding="utf-8"?>
<sst xmlns="http://schemas.openxmlformats.org/spreadsheetml/2006/main" count="402" uniqueCount="247">
  <si>
    <t>Ответственный исполнитель, соисполнитель</t>
  </si>
  <si>
    <t xml:space="preserve"> </t>
  </si>
  <si>
    <t>ВСЕГО</t>
  </si>
  <si>
    <t>бюджет Пермского края</t>
  </si>
  <si>
    <t>ответственный исполнитель - УИЗО</t>
  </si>
  <si>
    <t>соисполнитель - УАиГ</t>
  </si>
  <si>
    <t>2.1.</t>
  </si>
  <si>
    <t>12 1 01 00000</t>
  </si>
  <si>
    <t>2.1.1.</t>
  </si>
  <si>
    <t>12 1 01 00080</t>
  </si>
  <si>
    <t>2.1.2.</t>
  </si>
  <si>
    <t>12 1 01 00100</t>
  </si>
  <si>
    <t>2.2.</t>
  </si>
  <si>
    <t>3.1.</t>
  </si>
  <si>
    <t>12 2 01 00000</t>
  </si>
  <si>
    <t>3.1.1.</t>
  </si>
  <si>
    <t>12 2 01 00080</t>
  </si>
  <si>
    <t>3.1.2.</t>
  </si>
  <si>
    <t>12 2 01 00230</t>
  </si>
  <si>
    <t>3.1.3.</t>
  </si>
  <si>
    <t>Территориальное планирование, градостроительное зонирование, проекты планировки и межевания территорий</t>
  </si>
  <si>
    <t>4.1.</t>
  </si>
  <si>
    <t>12 3 01 00000</t>
  </si>
  <si>
    <t>4.1.1.</t>
  </si>
  <si>
    <t>12 3 01 00300</t>
  </si>
  <si>
    <t>4.1.2.</t>
  </si>
  <si>
    <t>12 3 01 00400</t>
  </si>
  <si>
    <t>4.1.3.</t>
  </si>
  <si>
    <t>4.1.4.</t>
  </si>
  <si>
    <t>4.1.5.</t>
  </si>
  <si>
    <t>4.1.6.</t>
  </si>
  <si>
    <t>4.2.</t>
  </si>
  <si>
    <t>5.1.</t>
  </si>
  <si>
    <t>12 4 01 00000</t>
  </si>
  <si>
    <t>5.1.1.</t>
  </si>
  <si>
    <t>Содержание казенных учреждений</t>
  </si>
  <si>
    <t>12 4 01 00200</t>
  </si>
  <si>
    <t>5.2.</t>
  </si>
  <si>
    <t>6.1.</t>
  </si>
  <si>
    <t>12 5 01 00000</t>
  </si>
  <si>
    <t>6.1.1.</t>
  </si>
  <si>
    <t>12 5 01 00020</t>
  </si>
  <si>
    <t>6.2.</t>
  </si>
  <si>
    <t>6.2.1.</t>
  </si>
  <si>
    <t>12 5 03 00000</t>
  </si>
  <si>
    <t>12 5 03 00160</t>
  </si>
  <si>
    <t>Обеспечение эффективного содержания, эксплуатации и сохранности муниципального имущества муниципальной казны</t>
  </si>
  <si>
    <t xml:space="preserve">ответственный исполнитель - УИЗО, бюджет Пермского края </t>
  </si>
  <si>
    <t>Переселение граждан из жилых помещений, расположенных в многоквартирных аварийных домах, подлежащих сносу</t>
  </si>
  <si>
    <t>Содержание органов местного самоуправления</t>
  </si>
  <si>
    <t>12 3 01 51350</t>
  </si>
  <si>
    <t>12 3 01 51340</t>
  </si>
  <si>
    <t>4.1.7.</t>
  </si>
  <si>
    <t>4.1.8.</t>
  </si>
  <si>
    <t>12 3 01 00310</t>
  </si>
  <si>
    <t>Приобретение имущества в муниципальную собственность</t>
  </si>
  <si>
    <t>12 1 01 00110</t>
  </si>
  <si>
    <t>12 2 01 00220</t>
  </si>
  <si>
    <t>3.1.4.</t>
  </si>
  <si>
    <t>12 3 01 00320</t>
  </si>
  <si>
    <t>2.1.3.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</si>
  <si>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</si>
  <si>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0113</t>
  </si>
  <si>
    <t>ответственный исполнитель - УИЗО, бюджет Пермского края</t>
  </si>
  <si>
    <t>12 3 01 2С250</t>
  </si>
  <si>
    <t>12 1 01 2С070</t>
  </si>
  <si>
    <t>12 3 01 2Ж030</t>
  </si>
  <si>
    <t>12 3 01 2Ж040</t>
  </si>
  <si>
    <t>12 1 02 00000</t>
  </si>
  <si>
    <t>12 1 02 SA 120</t>
  </si>
  <si>
    <t>0901</t>
  </si>
  <si>
    <t>12 3 01 L4970</t>
  </si>
  <si>
    <t>12 1 00 00000</t>
  </si>
  <si>
    <t xml:space="preserve">в том числе бюджет муниципального образования  </t>
  </si>
  <si>
    <t>ответственный исполнитель - УИЗО, бюджет муниципального образования</t>
  </si>
  <si>
    <t>2.2.1.</t>
  </si>
  <si>
    <t>0412</t>
  </si>
  <si>
    <t>соисполнитель - УАиГ, бюджет муниципального образования</t>
  </si>
  <si>
    <t>0501</t>
  </si>
  <si>
    <t xml:space="preserve">ответственный исполнитель - УИЗО, бюджет муниципального образования  </t>
  </si>
  <si>
    <t>4.1.9.</t>
  </si>
  <si>
    <t>4.1.10.</t>
  </si>
  <si>
    <t>4.1.11.</t>
  </si>
  <si>
    <t>4.1.12.</t>
  </si>
  <si>
    <t>4.1.13.</t>
  </si>
  <si>
    <t>2019 год</t>
  </si>
  <si>
    <t>2020 год</t>
  </si>
  <si>
    <t>2021 год</t>
  </si>
  <si>
    <t>2022 год</t>
  </si>
  <si>
    <t>2023 год</t>
  </si>
  <si>
    <t>2024 год</t>
  </si>
  <si>
    <t>12 5 00 00000</t>
  </si>
  <si>
    <t>12 4 00 00000</t>
  </si>
  <si>
    <t>12 3 00 00000</t>
  </si>
  <si>
    <t>12 2 00 00000</t>
  </si>
  <si>
    <t>12 0 00 00000</t>
  </si>
  <si>
    <t>12 2 01 00240</t>
  </si>
  <si>
    <t>1003</t>
  </si>
  <si>
    <t>12 3 01 51760</t>
  </si>
  <si>
    <t>4.1.14.</t>
  </si>
  <si>
    <t>12 3 01 R0820</t>
  </si>
  <si>
    <t>Наименование муниципальной  программы, подпрограммы, основного мероприятия, мероприятия</t>
  </si>
  <si>
    <t>ЦСР</t>
  </si>
  <si>
    <t>12 1 02 44580</t>
  </si>
  <si>
    <t>2.2.2.</t>
  </si>
  <si>
    <t>4.1.15.</t>
  </si>
  <si>
    <t>12 3 01 SЖ160</t>
  </si>
  <si>
    <t>4.2.1.</t>
  </si>
  <si>
    <t>Обеспечение устойчивого сокращения непригодного для проживания жилого фонда</t>
  </si>
  <si>
    <t>12 3 F3 00000</t>
  </si>
  <si>
    <t>12 3 F3 09502</t>
  </si>
  <si>
    <t>12 1 01 00120</t>
  </si>
  <si>
    <t>12 2 01 SЦ140</t>
  </si>
  <si>
    <t>2.1.4.</t>
  </si>
  <si>
    <t>3.1.5.</t>
  </si>
  <si>
    <t>4.1.16.</t>
  </si>
  <si>
    <t>12 3 01 2С020</t>
  </si>
  <si>
    <t>Обеспечение жильем молодых семей</t>
  </si>
  <si>
    <t>4.1.17.</t>
  </si>
  <si>
    <t>соисполнитель - УИЗО, бюджет муниципального образования</t>
  </si>
  <si>
    <t>12 5 01 R5500</t>
  </si>
  <si>
    <t>6.1.2.</t>
  </si>
  <si>
    <t>3.1.6.</t>
  </si>
  <si>
    <t>12 2 01 SЖ420</t>
  </si>
  <si>
    <t>соисполнитель - УАиГ, бюджет Пермского края</t>
  </si>
  <si>
    <t>5.2.1.</t>
  </si>
  <si>
    <t>12 4 02 00000</t>
  </si>
  <si>
    <t>12 4 02 00160</t>
  </si>
  <si>
    <t>12 3 01 SP040</t>
  </si>
  <si>
    <t>12 3 01 5134F</t>
  </si>
  <si>
    <t>12 3 01   2С080</t>
  </si>
  <si>
    <t>0701</t>
  </si>
  <si>
    <t>4.1.18.</t>
  </si>
  <si>
    <t>4.1.19.</t>
  </si>
  <si>
    <t>12 3 01 SP210/12 3 01 SP250</t>
  </si>
  <si>
    <t>6.1.3.</t>
  </si>
  <si>
    <t>Поощрение за достижение показателей деятельности управленческих команд</t>
  </si>
  <si>
    <t>12 5 01 5549F</t>
  </si>
  <si>
    <t>4.1.20.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</si>
  <si>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</si>
  <si>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</si>
  <si>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</si>
  <si>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В том числе по годам реализации</t>
  </si>
  <si>
    <t>0502</t>
  </si>
  <si>
    <t>1102</t>
  </si>
  <si>
    <t>2.2.3.</t>
  </si>
  <si>
    <t>Приобретение административного здания</t>
  </si>
  <si>
    <t>12 1 02 44020</t>
  </si>
  <si>
    <t>в том числе бюджет муниципального образования «Город Березники»  Пермского края (далее - бюджет муниципального образования)</t>
  </si>
  <si>
    <t>соисполнитель - Администрация города Березники</t>
  </si>
  <si>
    <t>соисполнитель - Администрация города Березники, бюджет муниципального образования</t>
  </si>
  <si>
    <t>4.1.21.</t>
  </si>
  <si>
    <t>12 3 01 R6320</t>
  </si>
  <si>
    <t>1004</t>
  </si>
  <si>
    <t>к муниципальной программе</t>
  </si>
  <si>
    <t>2025 год</t>
  </si>
  <si>
    <t>2026 год</t>
  </si>
  <si>
    <t>2027 год</t>
  </si>
  <si>
    <t xml:space="preserve">РЕСУРСНОЕ ОБЕСПЕЧЕНИЕ  
реализации муниципальной программы «Управление имуществом и земельными ресурсами»
                                                                    </t>
  </si>
  <si>
    <t>«Управление имуществом и земельными ресурсами»</t>
  </si>
  <si>
    <t>тыс.руб.</t>
  </si>
  <si>
    <t>Реконструкция здания ГБУЗ ПК «Детская городская больница» по адресу: Пермский край, г.Березники, Советский проспект, 67</t>
  </si>
  <si>
    <t>0902</t>
  </si>
  <si>
    <t>соисполнитель - Управление благоустройства, бюджет муниципального образования</t>
  </si>
  <si>
    <t>2.1.5.</t>
  </si>
  <si>
    <t>12 1 01 2А180</t>
  </si>
  <si>
    <t>соисполнитель - Управление благоустройства, бюджет Пермского края</t>
  </si>
  <si>
    <t>Реконструкция здания ГБУЗ ПК «Детская городская больница» по адресу: Пермский край, г. Березники, Советский проспект, 67</t>
  </si>
  <si>
    <t>Возмещение затрат на аренду жилого помещения гражданам, имеющим статус беженца или статус вынужденного переселенца</t>
  </si>
  <si>
    <t>12 3 01 00330</t>
  </si>
  <si>
    <t>12 3 01 00340</t>
  </si>
  <si>
    <t xml:space="preserve">Разбор (снос) зданий ветхих,
аварийных домов и нежилых зданий (сооружений)
</t>
  </si>
  <si>
    <t>4.1.22.</t>
  </si>
  <si>
    <t>4.1.23.</t>
  </si>
  <si>
    <t>1.</t>
  </si>
  <si>
    <t>2.</t>
  </si>
  <si>
    <t>3.</t>
  </si>
  <si>
    <t>4.</t>
  </si>
  <si>
    <t>5.</t>
  </si>
  <si>
    <t>6.</t>
  </si>
  <si>
    <t>12 3 01 2С090</t>
  </si>
  <si>
    <t>4.1.24.</t>
  </si>
  <si>
    <t>4.1.25.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</si>
  <si>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</si>
  <si>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ПАО «Уралкалий»</t>
  </si>
  <si>
    <t>12 3 01 2Ж960</t>
  </si>
  <si>
    <t>12 3 01 2Ж970</t>
  </si>
  <si>
    <t>2.1.6.</t>
  </si>
  <si>
    <t xml:space="preserve">соисполнитель -Управление благоустройства </t>
  </si>
  <si>
    <t>«Приложение 3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</si>
  <si>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«Уралкалий», в целях их завершения в 2022 году, за счет средств резервного фонда Правительства Российской Федерации</t>
  </si>
  <si>
    <t>».</t>
  </si>
  <si>
    <t>1003,0501</t>
  </si>
  <si>
    <t>Подпрограмма  1 
«Эффективное управление муниципальным имуществом»</t>
  </si>
  <si>
    <t>Основное мероприятие   1
«Управление и распоряжение муниципальным имуществом»</t>
  </si>
  <si>
    <t>Подпрограмма 2
«Эффективное управление земельными ресурсами»</t>
  </si>
  <si>
    <t>Подпрограмма 3 
«Эффективное управление муниципальным жилищным фондом»</t>
  </si>
  <si>
    <t>Основное мероприятие 1
«Повышение безопасности и комфортности проживания граждан»</t>
  </si>
  <si>
    <t>Подпрограмма 4 
 «Эффективное управление эксплуатацией административных зданий и обеспечение бесперебойного функционирования имущества социальной сферы»</t>
  </si>
  <si>
    <t>Основное мероприятие 1
«Обеспечение деятельности казенных учреждений»</t>
  </si>
  <si>
    <t>Основное мероприятие 2 
«Обеспечение исполнения судебных решений»</t>
  </si>
  <si>
    <t>Основное мероприятие   1 
«Обеспечение деятельности муниципальных органов»</t>
  </si>
  <si>
    <t>№  
п/п</t>
  </si>
  <si>
    <t>Программа 
«Управление имуществом 
и земельными ресурсами»</t>
  </si>
  <si>
    <t>соисполнитель - Управление архитектуры и градостроительства администрации города Березники 
(далее - УАиГ)</t>
  </si>
  <si>
    <t>соисполнитель -
Муниципальное казенное учреждение «Управление капитального строительства» 
(далее - МКУ «УКС»)</t>
  </si>
  <si>
    <t>ответственный исполнитель -
Управление имущественных 
и земельных отношений администрации 
города Березники 
(далее - УИЗО)</t>
  </si>
  <si>
    <t>соисполнитель -
Муниципальное казенное учреждение 
«Управление 
по эксплуатации административных зданий» (далее - 
МКУ «УЭАЗ»)</t>
  </si>
  <si>
    <t>соисполнитель -Управление благоустройства администрации города Березники 
(далее - Управление благоустройства)</t>
  </si>
  <si>
    <t>соисполнитель - 
МКУ «УКС»</t>
  </si>
  <si>
    <t>соисполнитель - 
МКУ «УКС», бюджет муниципального образования</t>
  </si>
  <si>
    <t>соисполнитель - 
МКУ «УКС», бюджет Пермского края</t>
  </si>
  <si>
    <t xml:space="preserve">соисполнитель - 
МКУ «УКС», бюджет муниципального образования  </t>
  </si>
  <si>
    <t>соисполнитель - 
МКУ «УЭАЗ»</t>
  </si>
  <si>
    <t>соисполнитель - 
МКУ «УЭАЗ», бюджет муниципального образования</t>
  </si>
  <si>
    <t>Рз, 
Пр</t>
  </si>
  <si>
    <t>Объем 
финансирования 
по источникам</t>
  </si>
  <si>
    <t>Подготовительные мероприятия 
для вовлечения в оборот</t>
  </si>
  <si>
    <t>Содержание жилых помещений специализированного жилищного фонда 
для детей-сирот, детей, оставшихся 
без попечения родителей, лиц из их числа</t>
  </si>
  <si>
    <t>Возмездное отчуждение нежилых помещений в связи с признанием многоквартирных домов аварийными и подлежащими сносу</t>
  </si>
  <si>
    <t>Основное мероприятие 2 
«Развитие инфраструктуры объектов муниципальной собственности»</t>
  </si>
  <si>
    <t>Подготовительные мероприятия 
для вовлечения в оборот 
(в том числе подготовка проектов межевания и проведение комплексных 
кадастровых работ)</t>
  </si>
  <si>
    <t xml:space="preserve">Формирование земельных участков, находящихся в муниципальной собственности и государственная собственность на которые не разграничена, 
и их постановка на государственный кадастровый учет для бесплатного предоставления многодетным семьям     </t>
  </si>
  <si>
    <t>Изъятие земельных участков 
для муниципальных нужд</t>
  </si>
  <si>
    <t>Субсидии на подготовку 
генеральных планов, 
правил землепользования и застройки муниципальных образований 
Пермского края</t>
  </si>
  <si>
    <t>Организация переезда отдельных категорий граждан в рамках мероприятий 
по переселению из жилищного фонда, признанного аварийным</t>
  </si>
  <si>
    <t>Возмещение затрат на аренду жилого помещения членам семей граждан РФ, призванных на военную службу 
по мобилизации в ВС РФ</t>
  </si>
  <si>
    <t>Организация учета, распределения 
и содержания муниципального 
жилищного фонда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</si>
  <si>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
Пермский край, за счет средств 
ПАО «Уралкалий»</t>
  </si>
  <si>
    <t>Обеспечение жильем отдельных категорий граждан, установленных Федеральным законом от 12 января 1995 г. № 5-ФЗ 
«О ветеранах», в соответствии с Указом Президента Российской Федерации 
от 07 мая 2008 г. № 714 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</si>
  <si>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 законом от 24 ноября 1995 г. № 181-ФЗ 
«О социальной защите инвалидов в Российской Федерации»</t>
  </si>
  <si>
    <t>Предоставление жилых помещений 
детям-сиротам и детям, оставшимся 
без попечения родителей, лицам из их числа по договорам найма специализированных жилых помещений</t>
  </si>
  <si>
    <t xml:space="preserve">Строительство и приобретение жилых помещений для формирования специализированного жилищного фонда 
для обеспечения жилыми помещениями детей-сирот и детей, оставшихся 
без попечения родителей, лиц из числа детей-сирот и детей, оставшихся без попечения родителей, по договорам найма специализированных жилых помещений </t>
  </si>
  <si>
    <t>Мероприятия по расселению жилищного фонда на территории Пермского края, признанного аварийным 
после 1 января 2017 г.</t>
  </si>
  <si>
    <t>Снос расселенных жилых домов и нежилых зданий (сооружений), расположенных 
на территории муниципальных образований Пермского края</t>
  </si>
  <si>
    <t>Основное мероприятие 2 
Федеральный проект  
«Обеспечение устойчивого сокращения непригодного для проживания жилищного фонда»</t>
  </si>
  <si>
    <t>Средства на исполнение судебных актов, 
за исключением кредиторской задолженности по договорам на поставку товаров, выполнение работ, оказание услуг 
для муниципальных нужд</t>
  </si>
  <si>
    <t>Подпрограмма 5  
«Муниципальная система управления имущественно-земельным комплексом 
и жилищным фондом»</t>
  </si>
  <si>
    <t>Иные межбюджетные трансферты 
за достижение показателей деятельности органов исполнительной власти субъектов Российской Федерации</t>
  </si>
  <si>
    <t>Основное мероприятие 1
 «Управление и распоряжение 
земельными ресурсами»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</si>
  <si>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
Пермский край, за счет средств 
краевого бюджета</t>
  </si>
  <si>
    <t>Обеспечение жильем отдельных категорий граждан, установленных Федеральным законом от 12 января 1995 г. № 5-ФЗ 
«О ветеранах», в соответствии с Указом Президента Российской Федерации 
от 07 мая 2008 г. № 714  «Об обеспечении жильем ветеранов Великой Отечественной войны 1941-1945 годов» за счет средств резервного фонда Правительства 
Российской Федерации</t>
  </si>
  <si>
    <t>Реализация мероприятий по созданию условий осуществления медицинской деятельности 
в модульных зданиях</t>
  </si>
  <si>
    <t>Разработка проектов межевания территории 
и проведение комплексных кадастровых работ</t>
  </si>
  <si>
    <t>Осуществление государственных полномочий по постановке на учет граждан, имеющих право на получение жилищных субсидий 
в связи с переселением из районов Крайнего Севера и приравненных к ним местностей</t>
  </si>
  <si>
    <t>Приобретение в собственность муниципального образования жилых помещений для формирования 
маневренного и служебного фонда</t>
  </si>
  <si>
    <t>Обеспечение жильем отдельных категорий граждан, установленных Федеральным законом от 12 января 1995 г. № 5-ФЗ  «О ветеранах»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</si>
</sst>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172" fontId="2" fillId="33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6" fontId="2" fillId="33" borderId="13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 wrapText="1"/>
    </xf>
    <xf numFmtId="172" fontId="5" fillId="0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NumberFormat="1" applyFont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/>
    </xf>
    <xf numFmtId="172" fontId="2" fillId="33" borderId="13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vertical="top"/>
    </xf>
    <xf numFmtId="14" fontId="2" fillId="33" borderId="12" xfId="0" applyNumberFormat="1" applyFont="1" applyFill="1" applyBorder="1" applyAlignment="1">
      <alignment vertical="top"/>
    </xf>
    <xf numFmtId="14" fontId="2" fillId="33" borderId="13" xfId="0" applyNumberFormat="1" applyFont="1" applyFill="1" applyBorder="1" applyAlignment="1">
      <alignment vertical="top"/>
    </xf>
    <xf numFmtId="16" fontId="2" fillId="33" borderId="11" xfId="0" applyNumberFormat="1" applyFont="1" applyFill="1" applyBorder="1" applyAlignment="1">
      <alignment vertical="top"/>
    </xf>
    <xf numFmtId="16" fontId="2" fillId="33" borderId="13" xfId="0" applyNumberFormat="1" applyFont="1" applyFill="1" applyBorder="1" applyAlignment="1">
      <alignment vertical="top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tabSelected="1" view="pageBreakPreview" zoomScale="106" zoomScaleNormal="110" zoomScaleSheetLayoutView="106" zoomScalePageLayoutView="0" workbookViewId="0" topLeftCell="A1">
      <pane ySplit="7" topLeftCell="A155" activePane="bottomLeft" state="frozen"/>
      <selection pane="topLeft" activeCell="A1" sqref="A1"/>
      <selection pane="bottomLeft" activeCell="E111" sqref="E111"/>
    </sheetView>
  </sheetViews>
  <sheetFormatPr defaultColWidth="9.140625" defaultRowHeight="15"/>
  <cols>
    <col min="1" max="1" width="6.28125" style="32" customWidth="1"/>
    <col min="2" max="2" width="29.00390625" style="37" customWidth="1"/>
    <col min="3" max="3" width="10.7109375" style="32" customWidth="1"/>
    <col min="4" max="4" width="15.00390625" style="32" customWidth="1"/>
    <col min="5" max="5" width="15.8515625" style="32" customWidth="1"/>
    <col min="6" max="6" width="14.421875" style="38" customWidth="1"/>
    <col min="7" max="10" width="9.7109375" style="38" customWidth="1"/>
    <col min="11" max="12" width="9.7109375" style="32" customWidth="1"/>
    <col min="13" max="13" width="9.8515625" style="32" customWidth="1"/>
    <col min="14" max="14" width="9.7109375" style="32" customWidth="1"/>
    <col min="15" max="15" width="9.57421875" style="32" customWidth="1"/>
    <col min="16" max="16" width="11.57421875" style="32" customWidth="1"/>
    <col min="17" max="16384" width="9.140625" style="32" customWidth="1"/>
  </cols>
  <sheetData>
    <row r="1" spans="1:16" s="26" customFormat="1" ht="15" customHeight="1">
      <c r="A1" s="25"/>
      <c r="B1" s="25"/>
      <c r="C1" s="25"/>
      <c r="D1" s="25"/>
      <c r="E1" s="25"/>
      <c r="F1" s="25"/>
      <c r="G1" s="25"/>
      <c r="H1" s="25"/>
      <c r="I1" s="65" t="s">
        <v>189</v>
      </c>
      <c r="J1" s="65"/>
      <c r="K1" s="65"/>
      <c r="L1" s="65"/>
      <c r="M1" s="65"/>
      <c r="N1" s="65"/>
      <c r="O1" s="65"/>
      <c r="P1" s="25"/>
    </row>
    <row r="2" spans="1:16" s="26" customFormat="1" ht="10.5" customHeight="1">
      <c r="A2" s="25"/>
      <c r="B2" s="25"/>
      <c r="C2" s="25"/>
      <c r="D2" s="25"/>
      <c r="E2" s="25"/>
      <c r="F2" s="25"/>
      <c r="G2" s="25"/>
      <c r="H2" s="25"/>
      <c r="I2" s="65" t="s">
        <v>154</v>
      </c>
      <c r="J2" s="65"/>
      <c r="K2" s="65"/>
      <c r="L2" s="65"/>
      <c r="M2" s="65"/>
      <c r="N2" s="65"/>
      <c r="O2" s="65"/>
      <c r="P2" s="25"/>
    </row>
    <row r="3" spans="1:16" s="26" customFormat="1" ht="10.5" customHeight="1">
      <c r="A3" s="25"/>
      <c r="B3" s="25"/>
      <c r="C3" s="25"/>
      <c r="D3" s="25"/>
      <c r="E3" s="25"/>
      <c r="F3" s="25"/>
      <c r="G3" s="25"/>
      <c r="H3" s="25"/>
      <c r="I3" s="65" t="s">
        <v>159</v>
      </c>
      <c r="J3" s="65"/>
      <c r="K3" s="65"/>
      <c r="L3" s="65"/>
      <c r="M3" s="65"/>
      <c r="N3" s="65"/>
      <c r="O3" s="65"/>
      <c r="P3" s="25"/>
    </row>
    <row r="4" spans="1:16" s="26" customFormat="1" ht="39" customHeight="1">
      <c r="A4" s="66" t="s">
        <v>158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33"/>
    </row>
    <row r="5" spans="1:16" s="26" customFormat="1" ht="9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 t="s">
        <v>160</v>
      </c>
      <c r="O5" s="33"/>
      <c r="P5" s="33"/>
    </row>
    <row r="6" spans="1:17" ht="32.25" customHeight="1">
      <c r="A6" s="41" t="s">
        <v>202</v>
      </c>
      <c r="B6" s="41" t="s">
        <v>101</v>
      </c>
      <c r="C6" s="40" t="s">
        <v>215</v>
      </c>
      <c r="D6" s="40" t="s">
        <v>102</v>
      </c>
      <c r="E6" s="40" t="s">
        <v>0</v>
      </c>
      <c r="F6" s="41" t="s">
        <v>216</v>
      </c>
      <c r="G6" s="43" t="s">
        <v>142</v>
      </c>
      <c r="H6" s="44"/>
      <c r="I6" s="44"/>
      <c r="J6" s="44"/>
      <c r="K6" s="44"/>
      <c r="L6" s="44"/>
      <c r="M6" s="44"/>
      <c r="N6" s="44"/>
      <c r="O6" s="45"/>
      <c r="Q6" s="26"/>
    </row>
    <row r="7" spans="1:17" ht="26.25" customHeight="1">
      <c r="A7" s="42"/>
      <c r="B7" s="42"/>
      <c r="C7" s="40"/>
      <c r="D7" s="40"/>
      <c r="E7" s="40"/>
      <c r="F7" s="42"/>
      <c r="G7" s="2" t="s">
        <v>85</v>
      </c>
      <c r="H7" s="2" t="s">
        <v>86</v>
      </c>
      <c r="I7" s="2" t="s">
        <v>87</v>
      </c>
      <c r="J7" s="2" t="s">
        <v>88</v>
      </c>
      <c r="K7" s="2" t="s">
        <v>89</v>
      </c>
      <c r="L7" s="2" t="s">
        <v>90</v>
      </c>
      <c r="M7" s="2" t="s">
        <v>155</v>
      </c>
      <c r="N7" s="2" t="s">
        <v>156</v>
      </c>
      <c r="O7" s="2" t="s">
        <v>157</v>
      </c>
      <c r="Q7" s="26"/>
    </row>
    <row r="8" spans="1:17" ht="11.25">
      <c r="A8" s="29">
        <v>1</v>
      </c>
      <c r="B8" s="30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Q8" s="26"/>
    </row>
    <row r="9" spans="1:23" s="36" customFormat="1" ht="15.75" customHeight="1">
      <c r="A9" s="56" t="s">
        <v>174</v>
      </c>
      <c r="B9" s="48" t="s">
        <v>203</v>
      </c>
      <c r="C9" s="59" t="s">
        <v>1</v>
      </c>
      <c r="D9" s="41" t="s">
        <v>95</v>
      </c>
      <c r="E9" s="18" t="s">
        <v>2</v>
      </c>
      <c r="F9" s="7">
        <f>SUM(G9:O9)</f>
        <v>10603373.9</v>
      </c>
      <c r="G9" s="7">
        <f aca="true" t="shared" si="0" ref="G9:O9">G10+G11</f>
        <v>3379990.9999999995</v>
      </c>
      <c r="H9" s="7">
        <f t="shared" si="0"/>
        <v>1714667.1999999997</v>
      </c>
      <c r="I9" s="7">
        <f>I10+I11</f>
        <v>1271639.5</v>
      </c>
      <c r="J9" s="7">
        <f>J10+J11</f>
        <v>1707374.6000000003</v>
      </c>
      <c r="K9" s="7">
        <f>K10+K11</f>
        <v>1250360.5</v>
      </c>
      <c r="L9" s="7">
        <f t="shared" si="0"/>
        <v>478116.2</v>
      </c>
      <c r="M9" s="7">
        <f t="shared" si="0"/>
        <v>290020.9</v>
      </c>
      <c r="N9" s="7">
        <f t="shared" si="0"/>
        <v>255601.99999999997</v>
      </c>
      <c r="O9" s="7">
        <f t="shared" si="0"/>
        <v>255601.99999999997</v>
      </c>
      <c r="P9" s="34"/>
      <c r="Q9" s="26"/>
      <c r="R9" s="35"/>
      <c r="S9" s="35"/>
      <c r="T9" s="31"/>
      <c r="U9" s="31"/>
      <c r="V9" s="31"/>
      <c r="W9" s="35"/>
    </row>
    <row r="10" spans="1:23" s="36" customFormat="1" ht="95.25" customHeight="1">
      <c r="A10" s="57"/>
      <c r="B10" s="49"/>
      <c r="C10" s="60"/>
      <c r="D10" s="54"/>
      <c r="E10" s="18" t="s">
        <v>148</v>
      </c>
      <c r="F10" s="7">
        <f>SUM(G10:O10)</f>
        <v>4151899.8000000003</v>
      </c>
      <c r="G10" s="7">
        <f aca="true" t="shared" si="1" ref="G10:O10">G13+G19+G22+G16+G25+G28</f>
        <v>620250.3999999999</v>
      </c>
      <c r="H10" s="7">
        <f t="shared" si="1"/>
        <v>667526</v>
      </c>
      <c r="I10" s="7">
        <f t="shared" si="1"/>
        <v>555002.6</v>
      </c>
      <c r="J10" s="7">
        <f t="shared" si="1"/>
        <v>522005.5</v>
      </c>
      <c r="K10" s="7">
        <f>K13+K19+K22+K16+K25+K28</f>
        <v>772820.7000000001</v>
      </c>
      <c r="L10" s="7">
        <f t="shared" si="1"/>
        <v>304508.3</v>
      </c>
      <c r="M10" s="7">
        <f t="shared" si="1"/>
        <v>245846.9</v>
      </c>
      <c r="N10" s="7">
        <f t="shared" si="1"/>
        <v>231969.69999999998</v>
      </c>
      <c r="O10" s="7">
        <f t="shared" si="1"/>
        <v>231969.69999999998</v>
      </c>
      <c r="P10" s="35"/>
      <c r="Q10" s="26"/>
      <c r="R10" s="35"/>
      <c r="S10" s="35"/>
      <c r="T10" s="35"/>
      <c r="U10" s="35"/>
      <c r="V10" s="35"/>
      <c r="W10" s="35"/>
    </row>
    <row r="11" spans="1:17" s="36" customFormat="1" ht="25.5" customHeight="1">
      <c r="A11" s="57"/>
      <c r="B11" s="49"/>
      <c r="C11" s="60"/>
      <c r="D11" s="54"/>
      <c r="E11" s="18" t="s">
        <v>3</v>
      </c>
      <c r="F11" s="7">
        <f aca="true" t="shared" si="2" ref="F11:F29">SUM(G11:O11)</f>
        <v>6451474.1</v>
      </c>
      <c r="G11" s="7">
        <f aca="true" t="shared" si="3" ref="G11:O11">G14+G23+G20+G17+G26+G29</f>
        <v>2759740.5999999996</v>
      </c>
      <c r="H11" s="7">
        <f t="shared" si="3"/>
        <v>1047141.1999999998</v>
      </c>
      <c r="I11" s="7">
        <f t="shared" si="3"/>
        <v>716636.8999999999</v>
      </c>
      <c r="J11" s="7">
        <f t="shared" si="3"/>
        <v>1185369.1000000003</v>
      </c>
      <c r="K11" s="7">
        <f t="shared" si="3"/>
        <v>477539.8</v>
      </c>
      <c r="L11" s="7">
        <f t="shared" si="3"/>
        <v>173607.90000000002</v>
      </c>
      <c r="M11" s="7">
        <f t="shared" si="3"/>
        <v>44174</v>
      </c>
      <c r="N11" s="7">
        <f t="shared" si="3"/>
        <v>23632.3</v>
      </c>
      <c r="O11" s="7">
        <f t="shared" si="3"/>
        <v>23632.3</v>
      </c>
      <c r="Q11" s="26"/>
    </row>
    <row r="12" spans="1:17" s="36" customFormat="1" ht="101.25" customHeight="1">
      <c r="A12" s="57"/>
      <c r="B12" s="49"/>
      <c r="C12" s="60"/>
      <c r="D12" s="54"/>
      <c r="E12" s="18" t="s">
        <v>206</v>
      </c>
      <c r="F12" s="7">
        <f t="shared" si="2"/>
        <v>7650599.199999998</v>
      </c>
      <c r="G12" s="7">
        <f aca="true" t="shared" si="4" ref="G12:O12">G13+G14</f>
        <v>2838876.4999999995</v>
      </c>
      <c r="H12" s="7">
        <f>H13+H14</f>
        <v>1189002.9</v>
      </c>
      <c r="I12" s="7">
        <f t="shared" si="4"/>
        <v>882620.8</v>
      </c>
      <c r="J12" s="7">
        <f>J13+J14</f>
        <v>1333696.5000000005</v>
      </c>
      <c r="K12" s="7">
        <f t="shared" si="4"/>
        <v>811506.2</v>
      </c>
      <c r="L12" s="7">
        <f t="shared" si="4"/>
        <v>263349.80000000005</v>
      </c>
      <c r="M12" s="7">
        <f t="shared" si="4"/>
        <v>127464.3</v>
      </c>
      <c r="N12" s="7">
        <f t="shared" si="4"/>
        <v>102041.1</v>
      </c>
      <c r="O12" s="7">
        <f t="shared" si="4"/>
        <v>102041.1</v>
      </c>
      <c r="Q12" s="26"/>
    </row>
    <row r="13" spans="1:17" s="36" customFormat="1" ht="40.5" customHeight="1">
      <c r="A13" s="57"/>
      <c r="B13" s="49"/>
      <c r="C13" s="60"/>
      <c r="D13" s="54"/>
      <c r="E13" s="18" t="s">
        <v>73</v>
      </c>
      <c r="F13" s="7">
        <f t="shared" si="2"/>
        <v>1902206.9000000001</v>
      </c>
      <c r="G13" s="7">
        <f>G34+G66+G90+G157</f>
        <v>285727.60000000003</v>
      </c>
      <c r="H13" s="7">
        <f aca="true" t="shared" si="5" ref="H13:O13">H34+H66+H90+H157</f>
        <v>352255.5</v>
      </c>
      <c r="I13" s="7">
        <f t="shared" si="5"/>
        <v>329603.50000000006</v>
      </c>
      <c r="J13" s="7">
        <f t="shared" si="5"/>
        <v>270804.1</v>
      </c>
      <c r="K13" s="7">
        <f t="shared" si="5"/>
        <v>333966.4</v>
      </c>
      <c r="L13" s="7">
        <f t="shared" si="5"/>
        <v>89741.9</v>
      </c>
      <c r="M13" s="7">
        <f t="shared" si="5"/>
        <v>83290.3</v>
      </c>
      <c r="N13" s="7">
        <f t="shared" si="5"/>
        <v>78408.8</v>
      </c>
      <c r="O13" s="7">
        <f t="shared" si="5"/>
        <v>78408.8</v>
      </c>
      <c r="Q13" s="26"/>
    </row>
    <row r="14" spans="1:17" s="36" customFormat="1" ht="30" customHeight="1">
      <c r="A14" s="57"/>
      <c r="B14" s="49"/>
      <c r="C14" s="60"/>
      <c r="D14" s="54"/>
      <c r="E14" s="18" t="s">
        <v>3</v>
      </c>
      <c r="F14" s="7">
        <f t="shared" si="2"/>
        <v>5748392.3</v>
      </c>
      <c r="G14" s="7">
        <f>G67+G91+G158+G35</f>
        <v>2553148.8999999994</v>
      </c>
      <c r="H14" s="7">
        <f aca="true" t="shared" si="6" ref="H14:O14">H67+H91+H158+H35</f>
        <v>836747.3999999999</v>
      </c>
      <c r="I14" s="7">
        <f t="shared" si="6"/>
        <v>553017.2999999999</v>
      </c>
      <c r="J14" s="7">
        <f t="shared" si="6"/>
        <v>1062892.4000000004</v>
      </c>
      <c r="K14" s="7">
        <f t="shared" si="6"/>
        <v>477539.8</v>
      </c>
      <c r="L14" s="7">
        <f t="shared" si="6"/>
        <v>173607.90000000002</v>
      </c>
      <c r="M14" s="7">
        <f t="shared" si="6"/>
        <v>44174</v>
      </c>
      <c r="N14" s="7">
        <f t="shared" si="6"/>
        <v>23632.3</v>
      </c>
      <c r="O14" s="7">
        <f t="shared" si="6"/>
        <v>23632.3</v>
      </c>
      <c r="Q14" s="26"/>
    </row>
    <row r="15" spans="1:17" s="36" customFormat="1" ht="80.25" customHeight="1">
      <c r="A15" s="57"/>
      <c r="B15" s="49"/>
      <c r="C15" s="60"/>
      <c r="D15" s="54"/>
      <c r="E15" s="18" t="s">
        <v>204</v>
      </c>
      <c r="F15" s="7">
        <f t="shared" si="2"/>
        <v>65843.1</v>
      </c>
      <c r="G15" s="7">
        <f aca="true" t="shared" si="7" ref="G15:O15">G16+G17</f>
        <v>5583.7</v>
      </c>
      <c r="H15" s="7">
        <f t="shared" si="7"/>
        <v>29412.3</v>
      </c>
      <c r="I15" s="7">
        <f>I16+I17</f>
        <v>27851.5</v>
      </c>
      <c r="J15" s="7">
        <f t="shared" si="7"/>
        <v>574.8</v>
      </c>
      <c r="K15" s="7">
        <f t="shared" si="7"/>
        <v>2420.8</v>
      </c>
      <c r="L15" s="7">
        <f t="shared" si="7"/>
        <v>0</v>
      </c>
      <c r="M15" s="7">
        <f t="shared" si="7"/>
        <v>0</v>
      </c>
      <c r="N15" s="7">
        <f t="shared" si="7"/>
        <v>0</v>
      </c>
      <c r="O15" s="7">
        <f t="shared" si="7"/>
        <v>0</v>
      </c>
      <c r="Q15" s="26"/>
    </row>
    <row r="16" spans="1:17" s="36" customFormat="1" ht="36" customHeight="1">
      <c r="A16" s="57"/>
      <c r="B16" s="49"/>
      <c r="C16" s="60"/>
      <c r="D16" s="54"/>
      <c r="E16" s="18" t="s">
        <v>73</v>
      </c>
      <c r="F16" s="7">
        <f t="shared" si="2"/>
        <v>17763.199999999997</v>
      </c>
      <c r="G16" s="7">
        <f aca="true" t="shared" si="8" ref="G16:O16">G69</f>
        <v>5583.7</v>
      </c>
      <c r="H16" s="7">
        <f>H69</f>
        <v>5006.2</v>
      </c>
      <c r="I16" s="7">
        <f t="shared" si="8"/>
        <v>4177.7</v>
      </c>
      <c r="J16" s="7">
        <f t="shared" si="8"/>
        <v>574.8</v>
      </c>
      <c r="K16" s="7">
        <f t="shared" si="8"/>
        <v>2420.8</v>
      </c>
      <c r="L16" s="7">
        <f t="shared" si="8"/>
        <v>0</v>
      </c>
      <c r="M16" s="7">
        <f t="shared" si="8"/>
        <v>0</v>
      </c>
      <c r="N16" s="7">
        <f t="shared" si="8"/>
        <v>0</v>
      </c>
      <c r="O16" s="7">
        <f t="shared" si="8"/>
        <v>0</v>
      </c>
      <c r="Q16" s="26"/>
    </row>
    <row r="17" spans="1:17" s="36" customFormat="1" ht="27.75" customHeight="1">
      <c r="A17" s="57"/>
      <c r="B17" s="49"/>
      <c r="C17" s="60"/>
      <c r="D17" s="54"/>
      <c r="E17" s="18" t="s">
        <v>3</v>
      </c>
      <c r="F17" s="7">
        <f t="shared" si="2"/>
        <v>48079.899999999994</v>
      </c>
      <c r="G17" s="7">
        <f>G70</f>
        <v>0</v>
      </c>
      <c r="H17" s="7">
        <f>H70</f>
        <v>24406.1</v>
      </c>
      <c r="I17" s="7">
        <f aca="true" t="shared" si="9" ref="I17:O17">I70</f>
        <v>23673.8</v>
      </c>
      <c r="J17" s="7">
        <f t="shared" si="9"/>
        <v>0</v>
      </c>
      <c r="K17" s="7">
        <f t="shared" si="9"/>
        <v>0</v>
      </c>
      <c r="L17" s="7">
        <f t="shared" si="9"/>
        <v>0</v>
      </c>
      <c r="M17" s="7">
        <f t="shared" si="9"/>
        <v>0</v>
      </c>
      <c r="N17" s="7">
        <f t="shared" si="9"/>
        <v>0</v>
      </c>
      <c r="O17" s="7">
        <f t="shared" si="9"/>
        <v>0</v>
      </c>
      <c r="Q17" s="26"/>
    </row>
    <row r="18" spans="1:17" s="36" customFormat="1" ht="84.75" customHeight="1">
      <c r="A18" s="57"/>
      <c r="B18" s="49"/>
      <c r="C18" s="60"/>
      <c r="D18" s="54"/>
      <c r="E18" s="18" t="s">
        <v>205</v>
      </c>
      <c r="F18" s="7">
        <f t="shared" si="2"/>
        <v>1572202.3</v>
      </c>
      <c r="G18" s="7">
        <f aca="true" t="shared" si="10" ref="G18:O18">G19+G20</f>
        <v>413711.8</v>
      </c>
      <c r="H18" s="7">
        <f t="shared" si="10"/>
        <v>377126</v>
      </c>
      <c r="I18" s="7">
        <f t="shared" si="10"/>
        <v>228355.7</v>
      </c>
      <c r="J18" s="7">
        <f t="shared" si="10"/>
        <v>222478.2</v>
      </c>
      <c r="K18" s="7">
        <f t="shared" si="10"/>
        <v>278320.9</v>
      </c>
      <c r="L18" s="7">
        <f t="shared" si="10"/>
        <v>52209.7</v>
      </c>
      <c r="M18" s="7">
        <f t="shared" si="10"/>
        <v>0</v>
      </c>
      <c r="N18" s="7">
        <f t="shared" si="10"/>
        <v>0</v>
      </c>
      <c r="O18" s="7">
        <f t="shared" si="10"/>
        <v>0</v>
      </c>
      <c r="Q18" s="26"/>
    </row>
    <row r="19" spans="1:17" s="36" customFormat="1" ht="39" customHeight="1">
      <c r="A19" s="57"/>
      <c r="B19" s="49"/>
      <c r="C19" s="60"/>
      <c r="D19" s="54"/>
      <c r="E19" s="18" t="s">
        <v>73</v>
      </c>
      <c r="F19" s="7">
        <f t="shared" si="2"/>
        <v>918200.4</v>
      </c>
      <c r="G19" s="7">
        <f>G93+G37</f>
        <v>207120.09999999998</v>
      </c>
      <c r="H19" s="7">
        <f>H37+H93</f>
        <v>191138.3</v>
      </c>
      <c r="I19" s="7">
        <f aca="true" t="shared" si="11" ref="I19:O19">I93+I37</f>
        <v>88409.90000000001</v>
      </c>
      <c r="J19" s="7">
        <f t="shared" si="11"/>
        <v>101001.5</v>
      </c>
      <c r="K19" s="7">
        <f t="shared" si="11"/>
        <v>278320.9</v>
      </c>
      <c r="L19" s="7">
        <f t="shared" si="11"/>
        <v>52209.7</v>
      </c>
      <c r="M19" s="7">
        <f t="shared" si="11"/>
        <v>0</v>
      </c>
      <c r="N19" s="7">
        <f t="shared" si="11"/>
        <v>0</v>
      </c>
      <c r="O19" s="7">
        <f t="shared" si="11"/>
        <v>0</v>
      </c>
      <c r="Q19" s="26"/>
    </row>
    <row r="20" spans="1:17" s="36" customFormat="1" ht="22.5">
      <c r="A20" s="57"/>
      <c r="B20" s="49"/>
      <c r="C20" s="60"/>
      <c r="D20" s="54"/>
      <c r="E20" s="18" t="s">
        <v>3</v>
      </c>
      <c r="F20" s="7">
        <f t="shared" si="2"/>
        <v>654001.8999999999</v>
      </c>
      <c r="G20" s="7">
        <f>G38+G94</f>
        <v>206591.7</v>
      </c>
      <c r="H20" s="7">
        <f>H38+H94</f>
        <v>185987.69999999998</v>
      </c>
      <c r="I20" s="7">
        <f aca="true" t="shared" si="12" ref="I20:O20">I38+I94</f>
        <v>139945.8</v>
      </c>
      <c r="J20" s="7">
        <f t="shared" si="12"/>
        <v>121476.7</v>
      </c>
      <c r="K20" s="7">
        <f t="shared" si="12"/>
        <v>0</v>
      </c>
      <c r="L20" s="7">
        <f t="shared" si="12"/>
        <v>0</v>
      </c>
      <c r="M20" s="7">
        <f t="shared" si="12"/>
        <v>0</v>
      </c>
      <c r="N20" s="7">
        <f t="shared" si="12"/>
        <v>0</v>
      </c>
      <c r="O20" s="7">
        <f t="shared" si="12"/>
        <v>0</v>
      </c>
      <c r="Q20" s="26"/>
    </row>
    <row r="21" spans="1:17" s="36" customFormat="1" ht="90.75" customHeight="1">
      <c r="A21" s="57"/>
      <c r="B21" s="49"/>
      <c r="C21" s="60"/>
      <c r="D21" s="54"/>
      <c r="E21" s="18" t="s">
        <v>207</v>
      </c>
      <c r="F21" s="7">
        <f t="shared" si="2"/>
        <v>1313159.6</v>
      </c>
      <c r="G21" s="7">
        <f aca="true" t="shared" si="13" ref="G21:O21">G22</f>
        <v>121819</v>
      </c>
      <c r="H21" s="7">
        <f t="shared" si="13"/>
        <v>119126</v>
      </c>
      <c r="I21" s="7">
        <f t="shared" si="13"/>
        <v>132574.9</v>
      </c>
      <c r="J21" s="7">
        <f t="shared" si="13"/>
        <v>149292.7</v>
      </c>
      <c r="K21" s="7">
        <f t="shared" si="13"/>
        <v>158112.4</v>
      </c>
      <c r="L21" s="7">
        <f t="shared" si="13"/>
        <v>162556.5</v>
      </c>
      <c r="M21" s="7">
        <f t="shared" si="13"/>
        <v>162556.5</v>
      </c>
      <c r="N21" s="7">
        <f t="shared" si="13"/>
        <v>153560.8</v>
      </c>
      <c r="O21" s="7">
        <f t="shared" si="13"/>
        <v>153560.8</v>
      </c>
      <c r="Q21" s="26"/>
    </row>
    <row r="22" spans="1:17" s="36" customFormat="1" ht="35.25" customHeight="1">
      <c r="A22" s="57"/>
      <c r="B22" s="49"/>
      <c r="C22" s="60"/>
      <c r="D22" s="54"/>
      <c r="E22" s="18" t="s">
        <v>73</v>
      </c>
      <c r="F22" s="7">
        <f t="shared" si="2"/>
        <v>1313159.6</v>
      </c>
      <c r="G22" s="7">
        <f aca="true" t="shared" si="14" ref="G22:O22">G147</f>
        <v>121819</v>
      </c>
      <c r="H22" s="7">
        <f t="shared" si="14"/>
        <v>119126</v>
      </c>
      <c r="I22" s="7">
        <f t="shared" si="14"/>
        <v>132574.9</v>
      </c>
      <c r="J22" s="7">
        <f t="shared" si="14"/>
        <v>149292.7</v>
      </c>
      <c r="K22" s="7">
        <f t="shared" si="14"/>
        <v>158112.4</v>
      </c>
      <c r="L22" s="7">
        <f t="shared" si="14"/>
        <v>162556.5</v>
      </c>
      <c r="M22" s="7">
        <f t="shared" si="14"/>
        <v>162556.5</v>
      </c>
      <c r="N22" s="7">
        <f t="shared" si="14"/>
        <v>153560.8</v>
      </c>
      <c r="O22" s="7">
        <f t="shared" si="14"/>
        <v>153560.8</v>
      </c>
      <c r="Q22" s="26"/>
    </row>
    <row r="23" spans="1:17" s="36" customFormat="1" ht="22.5">
      <c r="A23" s="57"/>
      <c r="B23" s="49"/>
      <c r="C23" s="60"/>
      <c r="D23" s="54"/>
      <c r="E23" s="18" t="s">
        <v>3</v>
      </c>
      <c r="F23" s="7">
        <f t="shared" si="2"/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Q23" s="26"/>
    </row>
    <row r="24" spans="1:17" s="36" customFormat="1" ht="34.5" customHeight="1">
      <c r="A24" s="57"/>
      <c r="B24" s="49"/>
      <c r="C24" s="60"/>
      <c r="D24" s="54"/>
      <c r="E24" s="18" t="s">
        <v>149</v>
      </c>
      <c r="F24" s="7">
        <f t="shared" si="2"/>
        <v>405.5</v>
      </c>
      <c r="G24" s="7">
        <f>G25+G26</f>
        <v>0</v>
      </c>
      <c r="H24" s="7">
        <f aca="true" t="shared" si="15" ref="H24:O24">H25+H26</f>
        <v>0</v>
      </c>
      <c r="I24" s="7">
        <f t="shared" si="15"/>
        <v>236.6</v>
      </c>
      <c r="J24" s="7">
        <f t="shared" si="15"/>
        <v>168.2</v>
      </c>
      <c r="K24" s="7">
        <f t="shared" si="15"/>
        <v>0.2</v>
      </c>
      <c r="L24" s="7">
        <f t="shared" si="15"/>
        <v>0.2</v>
      </c>
      <c r="M24" s="7">
        <f t="shared" si="15"/>
        <v>0.1</v>
      </c>
      <c r="N24" s="7">
        <f t="shared" si="15"/>
        <v>0.1</v>
      </c>
      <c r="O24" s="7">
        <f t="shared" si="15"/>
        <v>0.1</v>
      </c>
      <c r="Q24" s="26"/>
    </row>
    <row r="25" spans="1:17" s="36" customFormat="1" ht="32.25" customHeight="1">
      <c r="A25" s="57"/>
      <c r="B25" s="49"/>
      <c r="C25" s="60"/>
      <c r="D25" s="54"/>
      <c r="E25" s="18" t="s">
        <v>73</v>
      </c>
      <c r="F25" s="7">
        <f t="shared" si="2"/>
        <v>405.5</v>
      </c>
      <c r="G25" s="7">
        <f aca="true" t="shared" si="16" ref="G25:O25">G40+G72</f>
        <v>0</v>
      </c>
      <c r="H25" s="7">
        <f t="shared" si="16"/>
        <v>0</v>
      </c>
      <c r="I25" s="7">
        <f t="shared" si="16"/>
        <v>236.6</v>
      </c>
      <c r="J25" s="7">
        <f t="shared" si="16"/>
        <v>168.2</v>
      </c>
      <c r="K25" s="7">
        <f t="shared" si="16"/>
        <v>0.2</v>
      </c>
      <c r="L25" s="7">
        <f t="shared" si="16"/>
        <v>0.2</v>
      </c>
      <c r="M25" s="7">
        <f t="shared" si="16"/>
        <v>0.1</v>
      </c>
      <c r="N25" s="7">
        <f t="shared" si="16"/>
        <v>0.1</v>
      </c>
      <c r="O25" s="7">
        <f t="shared" si="16"/>
        <v>0.1</v>
      </c>
      <c r="Q25" s="26"/>
    </row>
    <row r="26" spans="1:17" s="36" customFormat="1" ht="29.25" customHeight="1">
      <c r="A26" s="57"/>
      <c r="B26" s="49"/>
      <c r="C26" s="60"/>
      <c r="D26" s="54"/>
      <c r="E26" s="18" t="s">
        <v>3</v>
      </c>
      <c r="F26" s="7">
        <f t="shared" si="2"/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Q26" s="26"/>
    </row>
    <row r="27" spans="1:17" s="36" customFormat="1" ht="78" customHeight="1">
      <c r="A27" s="57"/>
      <c r="B27" s="49"/>
      <c r="C27" s="60"/>
      <c r="D27" s="54"/>
      <c r="E27" s="18" t="s">
        <v>208</v>
      </c>
      <c r="F27" s="7">
        <f t="shared" si="2"/>
        <v>1164.2</v>
      </c>
      <c r="G27" s="7">
        <f>G28+G29</f>
        <v>0</v>
      </c>
      <c r="H27" s="7">
        <f aca="true" t="shared" si="17" ref="H27:O27">H28+H29</f>
        <v>0</v>
      </c>
      <c r="I27" s="7">
        <f t="shared" si="17"/>
        <v>0</v>
      </c>
      <c r="J27" s="7">
        <f t="shared" si="17"/>
        <v>1164.2</v>
      </c>
      <c r="K27" s="7">
        <f t="shared" si="17"/>
        <v>0</v>
      </c>
      <c r="L27" s="7">
        <f t="shared" si="17"/>
        <v>0</v>
      </c>
      <c r="M27" s="7">
        <f t="shared" si="17"/>
        <v>0</v>
      </c>
      <c r="N27" s="7">
        <f t="shared" si="17"/>
        <v>0</v>
      </c>
      <c r="O27" s="7">
        <f t="shared" si="17"/>
        <v>0</v>
      </c>
      <c r="Q27" s="26"/>
    </row>
    <row r="28" spans="1:17" s="36" customFormat="1" ht="36.75" customHeight="1">
      <c r="A28" s="57"/>
      <c r="B28" s="49"/>
      <c r="C28" s="60"/>
      <c r="D28" s="54"/>
      <c r="E28" s="18" t="s">
        <v>73</v>
      </c>
      <c r="F28" s="7">
        <f t="shared" si="2"/>
        <v>164.2</v>
      </c>
      <c r="G28" s="7">
        <f aca="true" t="shared" si="18" ref="G28:I29">G43</f>
        <v>0</v>
      </c>
      <c r="H28" s="7">
        <f t="shared" si="18"/>
        <v>0</v>
      </c>
      <c r="I28" s="7">
        <f t="shared" si="18"/>
        <v>0</v>
      </c>
      <c r="J28" s="7">
        <f>J43</f>
        <v>164.2</v>
      </c>
      <c r="K28" s="7">
        <f aca="true" t="shared" si="19" ref="K28:O29">K43</f>
        <v>0</v>
      </c>
      <c r="L28" s="7">
        <f t="shared" si="19"/>
        <v>0</v>
      </c>
      <c r="M28" s="7">
        <f t="shared" si="19"/>
        <v>0</v>
      </c>
      <c r="N28" s="7">
        <f t="shared" si="19"/>
        <v>0</v>
      </c>
      <c r="O28" s="7">
        <f t="shared" si="19"/>
        <v>0</v>
      </c>
      <c r="Q28" s="26"/>
    </row>
    <row r="29" spans="1:17" s="36" customFormat="1" ht="27.75" customHeight="1">
      <c r="A29" s="58"/>
      <c r="B29" s="50"/>
      <c r="C29" s="61"/>
      <c r="D29" s="42"/>
      <c r="E29" s="18" t="s">
        <v>3</v>
      </c>
      <c r="F29" s="7">
        <f t="shared" si="2"/>
        <v>1000</v>
      </c>
      <c r="G29" s="7">
        <f t="shared" si="18"/>
        <v>0</v>
      </c>
      <c r="H29" s="7">
        <f t="shared" si="18"/>
        <v>0</v>
      </c>
      <c r="I29" s="7">
        <f t="shared" si="18"/>
        <v>0</v>
      </c>
      <c r="J29" s="7">
        <f>J44</f>
        <v>1000</v>
      </c>
      <c r="K29" s="7">
        <f t="shared" si="19"/>
        <v>0</v>
      </c>
      <c r="L29" s="7">
        <f t="shared" si="19"/>
        <v>0</v>
      </c>
      <c r="M29" s="7">
        <f t="shared" si="19"/>
        <v>0</v>
      </c>
      <c r="N29" s="7">
        <f t="shared" si="19"/>
        <v>0</v>
      </c>
      <c r="O29" s="7">
        <f t="shared" si="19"/>
        <v>0</v>
      </c>
      <c r="Q29" s="26"/>
    </row>
    <row r="30" spans="1:17" s="36" customFormat="1" ht="14.25" customHeight="1">
      <c r="A30" s="56" t="s">
        <v>175</v>
      </c>
      <c r="B30" s="48" t="s">
        <v>193</v>
      </c>
      <c r="C30" s="59"/>
      <c r="D30" s="41" t="s">
        <v>72</v>
      </c>
      <c r="E30" s="18" t="s">
        <v>2</v>
      </c>
      <c r="F30" s="7">
        <f>SUM(G30:O30)</f>
        <v>1279414.9000000001</v>
      </c>
      <c r="G30" s="7">
        <f aca="true" t="shared" si="20" ref="G30:O30">SUM(G31:G32)</f>
        <v>288061.7</v>
      </c>
      <c r="H30" s="7">
        <f t="shared" si="20"/>
        <v>266792.4</v>
      </c>
      <c r="I30" s="7">
        <f t="shared" si="20"/>
        <v>279345</v>
      </c>
      <c r="J30" s="7">
        <f t="shared" si="20"/>
        <v>257720.30000000005</v>
      </c>
      <c r="K30" s="7">
        <f>SUM(K31:K32)</f>
        <v>104785.29999999999</v>
      </c>
      <c r="L30" s="7">
        <f t="shared" si="20"/>
        <v>27767.6</v>
      </c>
      <c r="M30" s="7">
        <f t="shared" si="20"/>
        <v>18314.2</v>
      </c>
      <c r="N30" s="7">
        <f t="shared" si="20"/>
        <v>18314.2</v>
      </c>
      <c r="O30" s="7">
        <f t="shared" si="20"/>
        <v>18314.2</v>
      </c>
      <c r="Q30" s="26"/>
    </row>
    <row r="31" spans="1:17" s="36" customFormat="1" ht="38.25" customHeight="1">
      <c r="A31" s="57"/>
      <c r="B31" s="69"/>
      <c r="C31" s="60"/>
      <c r="D31" s="54"/>
      <c r="E31" s="18" t="s">
        <v>73</v>
      </c>
      <c r="F31" s="7">
        <f aca="true" t="shared" si="21" ref="F31:F44">SUM(G31:O31)</f>
        <v>657047.6</v>
      </c>
      <c r="G31" s="7">
        <f>G34+G37+G40+G43</f>
        <v>97541.99999999999</v>
      </c>
      <c r="H31" s="7">
        <f aca="true" t="shared" si="22" ref="H31:O31">H34+H37+H40+H43</f>
        <v>91896.3</v>
      </c>
      <c r="I31" s="7">
        <f t="shared" si="22"/>
        <v>149655.80000000002</v>
      </c>
      <c r="J31" s="7">
        <f t="shared" si="22"/>
        <v>135610.30000000005</v>
      </c>
      <c r="K31" s="7">
        <f t="shared" si="22"/>
        <v>104231.79999999999</v>
      </c>
      <c r="L31" s="7">
        <f t="shared" si="22"/>
        <v>26764.899999999998</v>
      </c>
      <c r="M31" s="7">
        <f t="shared" si="22"/>
        <v>17115.5</v>
      </c>
      <c r="N31" s="7">
        <f t="shared" si="22"/>
        <v>17115.5</v>
      </c>
      <c r="O31" s="7">
        <f t="shared" si="22"/>
        <v>17115.5</v>
      </c>
      <c r="Q31" s="26"/>
    </row>
    <row r="32" spans="1:17" s="36" customFormat="1" ht="27.75" customHeight="1">
      <c r="A32" s="57"/>
      <c r="B32" s="9"/>
      <c r="C32" s="60"/>
      <c r="D32" s="54"/>
      <c r="E32" s="18" t="s">
        <v>3</v>
      </c>
      <c r="F32" s="7">
        <f t="shared" si="21"/>
        <v>622367.2999999998</v>
      </c>
      <c r="G32" s="7">
        <f>G35+G38+G41+G44</f>
        <v>190519.7</v>
      </c>
      <c r="H32" s="7">
        <f aca="true" t="shared" si="23" ref="H32:O32">H35+H38+H41+H44</f>
        <v>174896.1</v>
      </c>
      <c r="I32" s="7">
        <f t="shared" si="23"/>
        <v>129689.2</v>
      </c>
      <c r="J32" s="7">
        <f t="shared" si="23"/>
        <v>122110</v>
      </c>
      <c r="K32" s="7">
        <f t="shared" si="23"/>
        <v>553.5</v>
      </c>
      <c r="L32" s="7">
        <f t="shared" si="23"/>
        <v>1002.7</v>
      </c>
      <c r="M32" s="7">
        <f t="shared" si="23"/>
        <v>1198.7</v>
      </c>
      <c r="N32" s="7">
        <f t="shared" si="23"/>
        <v>1198.7</v>
      </c>
      <c r="O32" s="7">
        <f t="shared" si="23"/>
        <v>1198.7</v>
      </c>
      <c r="Q32" s="26"/>
    </row>
    <row r="33" spans="1:17" s="36" customFormat="1" ht="22.5" customHeight="1">
      <c r="A33" s="57"/>
      <c r="B33" s="9"/>
      <c r="C33" s="60"/>
      <c r="D33" s="54"/>
      <c r="E33" s="18" t="s">
        <v>4</v>
      </c>
      <c r="F33" s="7">
        <f t="shared" si="21"/>
        <v>552522</v>
      </c>
      <c r="G33" s="7">
        <f aca="true" t="shared" si="24" ref="G33:O33">SUM(G34:G35)</f>
        <v>68402.4</v>
      </c>
      <c r="H33" s="7">
        <f t="shared" si="24"/>
        <v>63036.7</v>
      </c>
      <c r="I33" s="7">
        <f t="shared" si="24"/>
        <v>123832.60000000002</v>
      </c>
      <c r="J33" s="7">
        <f t="shared" si="24"/>
        <v>109755.20000000001</v>
      </c>
      <c r="K33" s="7">
        <f t="shared" si="24"/>
        <v>104784.9</v>
      </c>
      <c r="L33" s="7">
        <f t="shared" si="24"/>
        <v>27767.6</v>
      </c>
      <c r="M33" s="7">
        <f t="shared" si="24"/>
        <v>18314.2</v>
      </c>
      <c r="N33" s="7">
        <f t="shared" si="24"/>
        <v>18314.2</v>
      </c>
      <c r="O33" s="7">
        <f t="shared" si="24"/>
        <v>18314.2</v>
      </c>
      <c r="Q33" s="26"/>
    </row>
    <row r="34" spans="1:17" s="36" customFormat="1" ht="34.5" customHeight="1">
      <c r="A34" s="57"/>
      <c r="B34" s="9"/>
      <c r="C34" s="60"/>
      <c r="D34" s="54"/>
      <c r="E34" s="18" t="s">
        <v>73</v>
      </c>
      <c r="F34" s="7">
        <f t="shared" si="21"/>
        <v>544532.3</v>
      </c>
      <c r="G34" s="7">
        <f>G46+G47+G51+G55+G52</f>
        <v>67763.59999999999</v>
      </c>
      <c r="H34" s="7">
        <f>H46+H47+H51+H55+H52</f>
        <v>62225.5</v>
      </c>
      <c r="I34" s="7">
        <f aca="true" t="shared" si="25" ref="I34:O34">I46+I47+I51+I55+I52+I53+I61</f>
        <v>122968.80000000002</v>
      </c>
      <c r="J34" s="7">
        <f t="shared" si="25"/>
        <v>109231.6</v>
      </c>
      <c r="K34" s="7">
        <f t="shared" si="25"/>
        <v>104231.4</v>
      </c>
      <c r="L34" s="7">
        <f t="shared" si="25"/>
        <v>26764.899999999998</v>
      </c>
      <c r="M34" s="7">
        <f t="shared" si="25"/>
        <v>17115.5</v>
      </c>
      <c r="N34" s="7">
        <f t="shared" si="25"/>
        <v>17115.5</v>
      </c>
      <c r="O34" s="7">
        <f t="shared" si="25"/>
        <v>17115.5</v>
      </c>
      <c r="Q34" s="26"/>
    </row>
    <row r="35" spans="1:17" s="36" customFormat="1" ht="23.25" customHeight="1">
      <c r="A35" s="57"/>
      <c r="B35" s="9"/>
      <c r="C35" s="60"/>
      <c r="D35" s="54"/>
      <c r="E35" s="18" t="s">
        <v>3</v>
      </c>
      <c r="F35" s="7">
        <f t="shared" si="21"/>
        <v>7989.7</v>
      </c>
      <c r="G35" s="7">
        <f aca="true" t="shared" si="26" ref="G35:O35">G54</f>
        <v>638.8</v>
      </c>
      <c r="H35" s="7">
        <f t="shared" si="26"/>
        <v>811.2</v>
      </c>
      <c r="I35" s="7">
        <f t="shared" si="26"/>
        <v>863.8</v>
      </c>
      <c r="J35" s="7">
        <f t="shared" si="26"/>
        <v>523.6</v>
      </c>
      <c r="K35" s="7">
        <f t="shared" si="26"/>
        <v>553.5</v>
      </c>
      <c r="L35" s="7">
        <f t="shared" si="26"/>
        <v>1002.7</v>
      </c>
      <c r="M35" s="7">
        <f t="shared" si="26"/>
        <v>1198.7</v>
      </c>
      <c r="N35" s="7">
        <f t="shared" si="26"/>
        <v>1198.7</v>
      </c>
      <c r="O35" s="7">
        <f t="shared" si="26"/>
        <v>1198.7</v>
      </c>
      <c r="Q35" s="26"/>
    </row>
    <row r="36" spans="1:17" s="36" customFormat="1" ht="25.5" customHeight="1">
      <c r="A36" s="57"/>
      <c r="B36" s="9"/>
      <c r="C36" s="60"/>
      <c r="D36" s="54"/>
      <c r="E36" s="18" t="s">
        <v>209</v>
      </c>
      <c r="F36" s="7">
        <f t="shared" si="21"/>
        <v>725323.9</v>
      </c>
      <c r="G36" s="7">
        <f aca="true" t="shared" si="27" ref="G36:O36">SUM(G37:G38)</f>
        <v>219659.30000000002</v>
      </c>
      <c r="H36" s="7">
        <f>SUM(H37:H38)</f>
        <v>203755.69999999998</v>
      </c>
      <c r="I36" s="7">
        <f t="shared" si="27"/>
        <v>155275.8</v>
      </c>
      <c r="J36" s="7">
        <f>SUM(J37:J38)</f>
        <v>146632.7</v>
      </c>
      <c r="K36" s="7">
        <f t="shared" si="27"/>
        <v>0.4</v>
      </c>
      <c r="L36" s="7">
        <f t="shared" si="27"/>
        <v>0</v>
      </c>
      <c r="M36" s="7">
        <f t="shared" si="27"/>
        <v>0</v>
      </c>
      <c r="N36" s="7">
        <f t="shared" si="27"/>
        <v>0</v>
      </c>
      <c r="O36" s="7">
        <f t="shared" si="27"/>
        <v>0</v>
      </c>
      <c r="Q36" s="26"/>
    </row>
    <row r="37" spans="1:17" s="36" customFormat="1" ht="33" customHeight="1">
      <c r="A37" s="57"/>
      <c r="B37" s="9"/>
      <c r="C37" s="60"/>
      <c r="D37" s="54"/>
      <c r="E37" s="18" t="s">
        <v>73</v>
      </c>
      <c r="F37" s="7">
        <f t="shared" si="21"/>
        <v>111946.3</v>
      </c>
      <c r="G37" s="7">
        <f>G59+G48+G60</f>
        <v>29778.399999999998</v>
      </c>
      <c r="H37" s="7">
        <f aca="true" t="shared" si="28" ref="H37:O37">H48+H59</f>
        <v>29670.8</v>
      </c>
      <c r="I37" s="7">
        <f t="shared" si="28"/>
        <v>26450.4</v>
      </c>
      <c r="J37" s="7">
        <f t="shared" si="28"/>
        <v>26046.300000000003</v>
      </c>
      <c r="K37" s="7">
        <f t="shared" si="28"/>
        <v>0.4</v>
      </c>
      <c r="L37" s="7">
        <f t="shared" si="28"/>
        <v>0</v>
      </c>
      <c r="M37" s="7">
        <f t="shared" si="28"/>
        <v>0</v>
      </c>
      <c r="N37" s="7">
        <f t="shared" si="28"/>
        <v>0</v>
      </c>
      <c r="O37" s="7">
        <f t="shared" si="28"/>
        <v>0</v>
      </c>
      <c r="Q37" s="26"/>
    </row>
    <row r="38" spans="1:17" s="36" customFormat="1" ht="22.5">
      <c r="A38" s="57"/>
      <c r="B38" s="9"/>
      <c r="C38" s="60"/>
      <c r="D38" s="54"/>
      <c r="E38" s="18" t="s">
        <v>3</v>
      </c>
      <c r="F38" s="7">
        <f t="shared" si="21"/>
        <v>613377.6000000001</v>
      </c>
      <c r="G38" s="7">
        <f aca="true" t="shared" si="29" ref="G38:O38">G58</f>
        <v>189880.90000000002</v>
      </c>
      <c r="H38" s="7">
        <f t="shared" si="29"/>
        <v>174084.9</v>
      </c>
      <c r="I38" s="7">
        <f t="shared" si="29"/>
        <v>128825.4</v>
      </c>
      <c r="J38" s="7">
        <f>J58</f>
        <v>120586.4</v>
      </c>
      <c r="K38" s="7">
        <f t="shared" si="29"/>
        <v>0</v>
      </c>
      <c r="L38" s="7">
        <f t="shared" si="29"/>
        <v>0</v>
      </c>
      <c r="M38" s="7">
        <f t="shared" si="29"/>
        <v>0</v>
      </c>
      <c r="N38" s="7">
        <f t="shared" si="29"/>
        <v>0</v>
      </c>
      <c r="O38" s="7">
        <f t="shared" si="29"/>
        <v>0</v>
      </c>
      <c r="Q38" s="26"/>
    </row>
    <row r="39" spans="1:17" s="36" customFormat="1" ht="33.75">
      <c r="A39" s="57"/>
      <c r="B39" s="9"/>
      <c r="C39" s="60"/>
      <c r="D39" s="54"/>
      <c r="E39" s="18" t="s">
        <v>149</v>
      </c>
      <c r="F39" s="7">
        <f t="shared" si="21"/>
        <v>404.79999999999995</v>
      </c>
      <c r="G39" s="7">
        <f aca="true" t="shared" si="30" ref="G39:O39">G40+G41</f>
        <v>0</v>
      </c>
      <c r="H39" s="7">
        <f t="shared" si="30"/>
        <v>0</v>
      </c>
      <c r="I39" s="7">
        <f t="shared" si="30"/>
        <v>236.6</v>
      </c>
      <c r="J39" s="7">
        <f t="shared" si="30"/>
        <v>168.2</v>
      </c>
      <c r="K39" s="7">
        <f t="shared" si="30"/>
        <v>0</v>
      </c>
      <c r="L39" s="7">
        <f t="shared" si="30"/>
        <v>0</v>
      </c>
      <c r="M39" s="7">
        <f t="shared" si="30"/>
        <v>0</v>
      </c>
      <c r="N39" s="7">
        <f t="shared" si="30"/>
        <v>0</v>
      </c>
      <c r="O39" s="7">
        <f t="shared" si="30"/>
        <v>0</v>
      </c>
      <c r="Q39" s="26"/>
    </row>
    <row r="40" spans="1:17" s="36" customFormat="1" ht="33.75">
      <c r="A40" s="57"/>
      <c r="B40" s="9"/>
      <c r="C40" s="60"/>
      <c r="D40" s="54"/>
      <c r="E40" s="18" t="s">
        <v>73</v>
      </c>
      <c r="F40" s="7">
        <f t="shared" si="21"/>
        <v>404.79999999999995</v>
      </c>
      <c r="G40" s="7">
        <f>G49</f>
        <v>0</v>
      </c>
      <c r="H40" s="7">
        <f>H49</f>
        <v>0</v>
      </c>
      <c r="I40" s="7">
        <f>I49</f>
        <v>236.6</v>
      </c>
      <c r="J40" s="7">
        <f aca="true" t="shared" si="31" ref="J40:O40">J49</f>
        <v>168.2</v>
      </c>
      <c r="K40" s="7">
        <f t="shared" si="31"/>
        <v>0</v>
      </c>
      <c r="L40" s="7">
        <f t="shared" si="31"/>
        <v>0</v>
      </c>
      <c r="M40" s="7">
        <f t="shared" si="31"/>
        <v>0</v>
      </c>
      <c r="N40" s="7">
        <f t="shared" si="31"/>
        <v>0</v>
      </c>
      <c r="O40" s="7">
        <f t="shared" si="31"/>
        <v>0</v>
      </c>
      <c r="Q40" s="26"/>
    </row>
    <row r="41" spans="1:17" s="36" customFormat="1" ht="22.5" customHeight="1">
      <c r="A41" s="57"/>
      <c r="B41" s="9"/>
      <c r="C41" s="60"/>
      <c r="D41" s="54"/>
      <c r="E41" s="18" t="s">
        <v>3</v>
      </c>
      <c r="F41" s="7">
        <f t="shared" si="21"/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Q41" s="26"/>
    </row>
    <row r="42" spans="1:17" s="36" customFormat="1" ht="39" customHeight="1">
      <c r="A42" s="57"/>
      <c r="B42" s="9"/>
      <c r="C42" s="60"/>
      <c r="D42" s="54"/>
      <c r="E42" s="18" t="s">
        <v>188</v>
      </c>
      <c r="F42" s="7">
        <f t="shared" si="21"/>
        <v>1164.2</v>
      </c>
      <c r="G42" s="7">
        <f>G43+G44</f>
        <v>0</v>
      </c>
      <c r="H42" s="7">
        <f aca="true" t="shared" si="32" ref="H42:O42">H43+H44</f>
        <v>0</v>
      </c>
      <c r="I42" s="7">
        <f t="shared" si="32"/>
        <v>0</v>
      </c>
      <c r="J42" s="7">
        <f t="shared" si="32"/>
        <v>1164.2</v>
      </c>
      <c r="K42" s="7">
        <f t="shared" si="32"/>
        <v>0</v>
      </c>
      <c r="L42" s="7">
        <f t="shared" si="32"/>
        <v>0</v>
      </c>
      <c r="M42" s="7">
        <f t="shared" si="32"/>
        <v>0</v>
      </c>
      <c r="N42" s="7">
        <f t="shared" si="32"/>
        <v>0</v>
      </c>
      <c r="O42" s="7">
        <f t="shared" si="32"/>
        <v>0</v>
      </c>
      <c r="Q42" s="26"/>
    </row>
    <row r="43" spans="1:17" s="36" customFormat="1" ht="33.75">
      <c r="A43" s="57"/>
      <c r="B43" s="9"/>
      <c r="C43" s="60"/>
      <c r="D43" s="54"/>
      <c r="E43" s="18" t="s">
        <v>73</v>
      </c>
      <c r="F43" s="7">
        <f t="shared" si="21"/>
        <v>164.2</v>
      </c>
      <c r="G43" s="7">
        <f aca="true" t="shared" si="33" ref="G43:O43">G50</f>
        <v>0</v>
      </c>
      <c r="H43" s="7">
        <f t="shared" si="33"/>
        <v>0</v>
      </c>
      <c r="I43" s="7">
        <f t="shared" si="33"/>
        <v>0</v>
      </c>
      <c r="J43" s="7">
        <f t="shared" si="33"/>
        <v>164.2</v>
      </c>
      <c r="K43" s="7">
        <f t="shared" si="33"/>
        <v>0</v>
      </c>
      <c r="L43" s="7">
        <f t="shared" si="33"/>
        <v>0</v>
      </c>
      <c r="M43" s="7">
        <f t="shared" si="33"/>
        <v>0</v>
      </c>
      <c r="N43" s="7">
        <f t="shared" si="33"/>
        <v>0</v>
      </c>
      <c r="O43" s="7">
        <f t="shared" si="33"/>
        <v>0</v>
      </c>
      <c r="Q43" s="26"/>
    </row>
    <row r="44" spans="1:17" s="36" customFormat="1" ht="22.5">
      <c r="A44" s="58"/>
      <c r="B44" s="10"/>
      <c r="C44" s="61"/>
      <c r="D44" s="42"/>
      <c r="E44" s="18" t="s">
        <v>3</v>
      </c>
      <c r="F44" s="7">
        <f t="shared" si="21"/>
        <v>1000</v>
      </c>
      <c r="G44" s="7">
        <f aca="true" t="shared" si="34" ref="G44:O44">G56</f>
        <v>0</v>
      </c>
      <c r="H44" s="7">
        <f t="shared" si="34"/>
        <v>0</v>
      </c>
      <c r="I44" s="7">
        <f t="shared" si="34"/>
        <v>0</v>
      </c>
      <c r="J44" s="7">
        <f t="shared" si="34"/>
        <v>1000</v>
      </c>
      <c r="K44" s="7">
        <f t="shared" si="34"/>
        <v>0</v>
      </c>
      <c r="L44" s="7">
        <f t="shared" si="34"/>
        <v>0</v>
      </c>
      <c r="M44" s="7">
        <f t="shared" si="34"/>
        <v>0</v>
      </c>
      <c r="N44" s="7">
        <f t="shared" si="34"/>
        <v>0</v>
      </c>
      <c r="O44" s="7">
        <f t="shared" si="34"/>
        <v>0</v>
      </c>
      <c r="Q44" s="26"/>
    </row>
    <row r="45" spans="1:17" s="36" customFormat="1" ht="39.75" customHeight="1">
      <c r="A45" s="17" t="s">
        <v>6</v>
      </c>
      <c r="B45" s="18" t="s">
        <v>194</v>
      </c>
      <c r="C45" s="2"/>
      <c r="D45" s="20" t="s">
        <v>7</v>
      </c>
      <c r="E45" s="18"/>
      <c r="F45" s="7">
        <f>SUM(G45:O45)</f>
        <v>514910.1</v>
      </c>
      <c r="G45" s="7">
        <f aca="true" t="shared" si="35" ref="G45:O45">SUM(G46:G56)</f>
        <v>72027</v>
      </c>
      <c r="H45" s="7">
        <f t="shared" si="35"/>
        <v>66561.8</v>
      </c>
      <c r="I45" s="7">
        <f t="shared" si="35"/>
        <v>112737.80000000002</v>
      </c>
      <c r="J45" s="7">
        <f t="shared" si="35"/>
        <v>76088</v>
      </c>
      <c r="K45" s="7">
        <f t="shared" si="35"/>
        <v>104785.29999999999</v>
      </c>
      <c r="L45" s="7">
        <f t="shared" si="35"/>
        <v>27767.6</v>
      </c>
      <c r="M45" s="7">
        <f t="shared" si="35"/>
        <v>18314.2</v>
      </c>
      <c r="N45" s="7">
        <f t="shared" si="35"/>
        <v>18314.2</v>
      </c>
      <c r="O45" s="7">
        <f t="shared" si="35"/>
        <v>18314.2</v>
      </c>
      <c r="Q45" s="26"/>
    </row>
    <row r="46" spans="1:17" s="36" customFormat="1" ht="63" customHeight="1">
      <c r="A46" s="17" t="s">
        <v>8</v>
      </c>
      <c r="B46" s="18" t="s">
        <v>217</v>
      </c>
      <c r="C46" s="19" t="s">
        <v>62</v>
      </c>
      <c r="D46" s="20" t="s">
        <v>9</v>
      </c>
      <c r="E46" s="18" t="s">
        <v>74</v>
      </c>
      <c r="F46" s="7">
        <f aca="true" t="shared" si="36" ref="F46:F53">SUM(G46:O46)</f>
        <v>23198.999999999996</v>
      </c>
      <c r="G46" s="7">
        <v>3407.1</v>
      </c>
      <c r="H46" s="7">
        <v>2682.9</v>
      </c>
      <c r="I46" s="7">
        <v>3031.1</v>
      </c>
      <c r="J46" s="7">
        <v>3587.2</v>
      </c>
      <c r="K46" s="7">
        <v>3521.5</v>
      </c>
      <c r="L46" s="7">
        <v>1742.3</v>
      </c>
      <c r="M46" s="7">
        <v>1742.3</v>
      </c>
      <c r="N46" s="7">
        <v>1742.3</v>
      </c>
      <c r="O46" s="7">
        <v>1742.3</v>
      </c>
      <c r="Q46" s="26"/>
    </row>
    <row r="47" spans="1:17" s="36" customFormat="1" ht="56.25" customHeight="1">
      <c r="A47" s="56" t="s">
        <v>10</v>
      </c>
      <c r="B47" s="48" t="s">
        <v>46</v>
      </c>
      <c r="C47" s="46" t="s">
        <v>62</v>
      </c>
      <c r="D47" s="41" t="s">
        <v>11</v>
      </c>
      <c r="E47" s="18" t="s">
        <v>74</v>
      </c>
      <c r="F47" s="7">
        <f t="shared" si="36"/>
        <v>335855.2</v>
      </c>
      <c r="G47" s="7">
        <v>40335.7</v>
      </c>
      <c r="H47" s="7">
        <v>45109.1</v>
      </c>
      <c r="I47" s="7">
        <v>52393.3</v>
      </c>
      <c r="J47" s="7">
        <v>59216.4</v>
      </c>
      <c r="K47" s="7">
        <v>75148.3</v>
      </c>
      <c r="L47" s="7">
        <v>17532.8</v>
      </c>
      <c r="M47" s="7">
        <v>15373.2</v>
      </c>
      <c r="N47" s="7">
        <v>15373.2</v>
      </c>
      <c r="O47" s="7">
        <v>15373.2</v>
      </c>
      <c r="Q47" s="26"/>
    </row>
    <row r="48" spans="1:17" s="36" customFormat="1" ht="49.5" customHeight="1">
      <c r="A48" s="57"/>
      <c r="B48" s="49"/>
      <c r="C48" s="55"/>
      <c r="D48" s="54"/>
      <c r="E48" s="18" t="s">
        <v>210</v>
      </c>
      <c r="F48" s="7">
        <f t="shared" si="36"/>
        <v>7554.999999999999</v>
      </c>
      <c r="G48" s="7">
        <v>3624.6</v>
      </c>
      <c r="H48" s="7">
        <v>3525.1</v>
      </c>
      <c r="I48" s="7">
        <v>404.5</v>
      </c>
      <c r="J48" s="7">
        <v>0.4</v>
      </c>
      <c r="K48" s="7">
        <v>0.4</v>
      </c>
      <c r="L48" s="7">
        <v>0</v>
      </c>
      <c r="M48" s="7">
        <v>0</v>
      </c>
      <c r="N48" s="7">
        <v>0</v>
      </c>
      <c r="O48" s="7">
        <v>0</v>
      </c>
      <c r="Q48" s="26"/>
    </row>
    <row r="49" spans="1:17" s="36" customFormat="1" ht="66" customHeight="1">
      <c r="A49" s="57"/>
      <c r="B49" s="49"/>
      <c r="C49" s="47"/>
      <c r="D49" s="54"/>
      <c r="E49" s="18" t="s">
        <v>150</v>
      </c>
      <c r="F49" s="7">
        <f t="shared" si="36"/>
        <v>404.79999999999995</v>
      </c>
      <c r="G49" s="7">
        <v>0</v>
      </c>
      <c r="H49" s="7">
        <v>0</v>
      </c>
      <c r="I49" s="7">
        <v>236.6</v>
      </c>
      <c r="J49" s="7">
        <v>168.2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Q49" s="26"/>
    </row>
    <row r="50" spans="1:17" s="36" customFormat="1" ht="68.25" customHeight="1">
      <c r="A50" s="58"/>
      <c r="B50" s="50"/>
      <c r="C50" s="12" t="s">
        <v>162</v>
      </c>
      <c r="D50" s="42"/>
      <c r="E50" s="18" t="s">
        <v>163</v>
      </c>
      <c r="F50" s="7">
        <f>SUM(G50:O50)</f>
        <v>164.2</v>
      </c>
      <c r="G50" s="7">
        <v>0</v>
      </c>
      <c r="H50" s="7">
        <v>0</v>
      </c>
      <c r="I50" s="7">
        <v>0</v>
      </c>
      <c r="J50" s="7">
        <v>164.2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Q50" s="26"/>
    </row>
    <row r="51" spans="1:17" s="36" customFormat="1" ht="21" customHeight="1">
      <c r="A51" s="70" t="s">
        <v>60</v>
      </c>
      <c r="B51" s="48" t="s">
        <v>55</v>
      </c>
      <c r="C51" s="19" t="s">
        <v>62</v>
      </c>
      <c r="D51" s="41" t="s">
        <v>56</v>
      </c>
      <c r="E51" s="48" t="s">
        <v>74</v>
      </c>
      <c r="F51" s="7">
        <f t="shared" si="36"/>
        <v>4833.4</v>
      </c>
      <c r="G51" s="7">
        <v>266.2</v>
      </c>
      <c r="H51" s="7">
        <v>849.9</v>
      </c>
      <c r="I51" s="7">
        <v>3290.9</v>
      </c>
      <c r="J51" s="7">
        <v>100</v>
      </c>
      <c r="K51" s="7">
        <v>326.4</v>
      </c>
      <c r="L51" s="7">
        <v>0</v>
      </c>
      <c r="M51" s="7">
        <v>0</v>
      </c>
      <c r="N51" s="7">
        <v>0</v>
      </c>
      <c r="O51" s="7">
        <v>0</v>
      </c>
      <c r="Q51" s="26"/>
    </row>
    <row r="52" spans="1:17" s="36" customFormat="1" ht="18" customHeight="1">
      <c r="A52" s="71"/>
      <c r="B52" s="49"/>
      <c r="C52" s="19" t="s">
        <v>143</v>
      </c>
      <c r="D52" s="54"/>
      <c r="E52" s="49"/>
      <c r="F52" s="7">
        <f t="shared" si="36"/>
        <v>11097.300000000001</v>
      </c>
      <c r="G52" s="7">
        <v>0</v>
      </c>
      <c r="H52" s="7">
        <v>0</v>
      </c>
      <c r="I52" s="7">
        <f>11541.7-444.4</f>
        <v>11097.300000000001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Q52" s="26"/>
    </row>
    <row r="53" spans="1:17" s="36" customFormat="1" ht="18" customHeight="1">
      <c r="A53" s="72"/>
      <c r="B53" s="50"/>
      <c r="C53" s="19" t="s">
        <v>144</v>
      </c>
      <c r="D53" s="42"/>
      <c r="E53" s="50"/>
      <c r="F53" s="7">
        <f t="shared" si="36"/>
        <v>19521.9</v>
      </c>
      <c r="G53" s="7">
        <v>0</v>
      </c>
      <c r="H53" s="7">
        <v>0</v>
      </c>
      <c r="I53" s="7">
        <v>19521.9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Q53" s="26"/>
    </row>
    <row r="54" spans="1:17" s="36" customFormat="1" ht="55.5" customHeight="1">
      <c r="A54" s="17" t="s">
        <v>113</v>
      </c>
      <c r="B54" s="18" t="s">
        <v>218</v>
      </c>
      <c r="C54" s="19" t="s">
        <v>62</v>
      </c>
      <c r="D54" s="20" t="s">
        <v>65</v>
      </c>
      <c r="E54" s="18" t="s">
        <v>63</v>
      </c>
      <c r="F54" s="7">
        <f>SUM(G54:O54)</f>
        <v>7989.7</v>
      </c>
      <c r="G54" s="7">
        <v>638.8</v>
      </c>
      <c r="H54" s="7">
        <v>811.2</v>
      </c>
      <c r="I54" s="7">
        <v>863.8</v>
      </c>
      <c r="J54" s="7">
        <v>523.6</v>
      </c>
      <c r="K54" s="7">
        <v>553.5</v>
      </c>
      <c r="L54" s="7">
        <v>1002.7</v>
      </c>
      <c r="M54" s="8">
        <v>1198.7</v>
      </c>
      <c r="N54" s="7">
        <v>1198.7</v>
      </c>
      <c r="O54" s="7">
        <v>1198.7</v>
      </c>
      <c r="Q54" s="26"/>
    </row>
    <row r="55" spans="1:17" s="36" customFormat="1" ht="57.75" customHeight="1">
      <c r="A55" s="17" t="s">
        <v>164</v>
      </c>
      <c r="B55" s="18" t="s">
        <v>219</v>
      </c>
      <c r="C55" s="19" t="s">
        <v>62</v>
      </c>
      <c r="D55" s="20" t="s">
        <v>111</v>
      </c>
      <c r="E55" s="18" t="s">
        <v>74</v>
      </c>
      <c r="F55" s="7">
        <f aca="true" t="shared" si="37" ref="F55:F65">SUM(G55:O55)</f>
        <v>103289.6</v>
      </c>
      <c r="G55" s="7">
        <v>23754.6</v>
      </c>
      <c r="H55" s="7">
        <v>13583.6</v>
      </c>
      <c r="I55" s="7">
        <v>21898.4</v>
      </c>
      <c r="J55" s="7">
        <v>11328</v>
      </c>
      <c r="K55" s="7">
        <v>25235.2</v>
      </c>
      <c r="L55" s="7">
        <v>7489.8</v>
      </c>
      <c r="M55" s="7">
        <v>0</v>
      </c>
      <c r="N55" s="7">
        <v>0</v>
      </c>
      <c r="O55" s="7">
        <v>0</v>
      </c>
      <c r="Q55" s="26"/>
    </row>
    <row r="56" spans="1:17" s="36" customFormat="1" ht="57" customHeight="1">
      <c r="A56" s="21" t="s">
        <v>187</v>
      </c>
      <c r="B56" s="23" t="s">
        <v>242</v>
      </c>
      <c r="C56" s="12" t="s">
        <v>162</v>
      </c>
      <c r="D56" s="15" t="s">
        <v>165</v>
      </c>
      <c r="E56" s="18" t="s">
        <v>166</v>
      </c>
      <c r="F56" s="7">
        <f t="shared" si="37"/>
        <v>1000</v>
      </c>
      <c r="G56" s="7">
        <v>0</v>
      </c>
      <c r="H56" s="7">
        <v>0</v>
      </c>
      <c r="I56" s="7">
        <v>0</v>
      </c>
      <c r="J56" s="7">
        <v>1000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Q56" s="26"/>
    </row>
    <row r="57" spans="1:17" s="36" customFormat="1" ht="39.75" customHeight="1">
      <c r="A57" s="5" t="s">
        <v>12</v>
      </c>
      <c r="B57" s="18" t="s">
        <v>220</v>
      </c>
      <c r="C57" s="19"/>
      <c r="D57" s="20" t="s">
        <v>68</v>
      </c>
      <c r="E57" s="18"/>
      <c r="F57" s="7">
        <f t="shared" si="37"/>
        <v>764504.8</v>
      </c>
      <c r="G57" s="7">
        <f aca="true" t="shared" si="38" ref="G57:O57">G58+G59+G60+G61</f>
        <v>216034.7</v>
      </c>
      <c r="H57" s="7">
        <f t="shared" si="38"/>
        <v>200230.6</v>
      </c>
      <c r="I57" s="7">
        <f t="shared" si="38"/>
        <v>166607.19999999998</v>
      </c>
      <c r="J57" s="7">
        <f t="shared" si="38"/>
        <v>181632.3</v>
      </c>
      <c r="K57" s="7">
        <f t="shared" si="38"/>
        <v>0</v>
      </c>
      <c r="L57" s="7">
        <f t="shared" si="38"/>
        <v>0</v>
      </c>
      <c r="M57" s="7">
        <f t="shared" si="38"/>
        <v>0</v>
      </c>
      <c r="N57" s="7">
        <f t="shared" si="38"/>
        <v>0</v>
      </c>
      <c r="O57" s="7">
        <f t="shared" si="38"/>
        <v>0</v>
      </c>
      <c r="Q57" s="26"/>
    </row>
    <row r="58" spans="1:17" s="36" customFormat="1" ht="39" customHeight="1">
      <c r="A58" s="73" t="s">
        <v>75</v>
      </c>
      <c r="B58" s="48" t="s">
        <v>167</v>
      </c>
      <c r="C58" s="46" t="s">
        <v>70</v>
      </c>
      <c r="D58" s="41" t="s">
        <v>69</v>
      </c>
      <c r="E58" s="18" t="s">
        <v>211</v>
      </c>
      <c r="F58" s="7">
        <f t="shared" si="37"/>
        <v>613377.6000000001</v>
      </c>
      <c r="G58" s="7">
        <f>59480.8+130400.1</f>
        <v>189880.90000000002</v>
      </c>
      <c r="H58" s="7">
        <v>174084.9</v>
      </c>
      <c r="I58" s="7">
        <v>128825.4</v>
      </c>
      <c r="J58" s="7">
        <v>120586.4</v>
      </c>
      <c r="K58" s="7">
        <v>0</v>
      </c>
      <c r="L58" s="7">
        <v>0</v>
      </c>
      <c r="M58" s="8">
        <v>0</v>
      </c>
      <c r="N58" s="8">
        <v>0</v>
      </c>
      <c r="O58" s="8">
        <v>0</v>
      </c>
      <c r="Q58" s="26"/>
    </row>
    <row r="59" spans="1:17" s="36" customFormat="1" ht="45.75" customHeight="1">
      <c r="A59" s="74"/>
      <c r="B59" s="50"/>
      <c r="C59" s="47"/>
      <c r="D59" s="42"/>
      <c r="E59" s="18" t="s">
        <v>210</v>
      </c>
      <c r="F59" s="7">
        <f t="shared" si="37"/>
        <v>104388.29999999999</v>
      </c>
      <c r="G59" s="7">
        <v>26150.8</v>
      </c>
      <c r="H59" s="7">
        <v>26145.7</v>
      </c>
      <c r="I59" s="7">
        <v>26045.9</v>
      </c>
      <c r="J59" s="7">
        <v>26045.9</v>
      </c>
      <c r="K59" s="7">
        <v>0</v>
      </c>
      <c r="L59" s="7">
        <v>0</v>
      </c>
      <c r="M59" s="8">
        <v>0</v>
      </c>
      <c r="N59" s="8">
        <v>0</v>
      </c>
      <c r="O59" s="8">
        <v>0</v>
      </c>
      <c r="Q59" s="26"/>
    </row>
    <row r="60" spans="1:17" s="36" customFormat="1" ht="51" customHeight="1">
      <c r="A60" s="21" t="s">
        <v>104</v>
      </c>
      <c r="B60" s="13" t="s">
        <v>161</v>
      </c>
      <c r="C60" s="12" t="s">
        <v>70</v>
      </c>
      <c r="D60" s="15" t="s">
        <v>103</v>
      </c>
      <c r="E60" s="18" t="s">
        <v>210</v>
      </c>
      <c r="F60" s="7">
        <f t="shared" si="37"/>
        <v>3</v>
      </c>
      <c r="G60" s="7">
        <v>3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8">
        <v>0</v>
      </c>
      <c r="N60" s="8">
        <v>0</v>
      </c>
      <c r="O60" s="8">
        <v>0</v>
      </c>
      <c r="Q60" s="26"/>
    </row>
    <row r="61" spans="1:17" s="36" customFormat="1" ht="60.75" customHeight="1">
      <c r="A61" s="21" t="s">
        <v>145</v>
      </c>
      <c r="B61" s="13" t="s">
        <v>146</v>
      </c>
      <c r="C61" s="12" t="s">
        <v>62</v>
      </c>
      <c r="D61" s="15" t="s">
        <v>147</v>
      </c>
      <c r="E61" s="18" t="s">
        <v>74</v>
      </c>
      <c r="F61" s="7">
        <f t="shared" si="37"/>
        <v>46735.9</v>
      </c>
      <c r="G61" s="7">
        <v>0</v>
      </c>
      <c r="H61" s="7">
        <v>0</v>
      </c>
      <c r="I61" s="7">
        <v>11735.9</v>
      </c>
      <c r="J61" s="7">
        <v>35000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  <c r="Q61" s="26"/>
    </row>
    <row r="62" spans="1:17" s="36" customFormat="1" ht="15.75" customHeight="1">
      <c r="A62" s="51" t="s">
        <v>176</v>
      </c>
      <c r="B62" s="48" t="s">
        <v>195</v>
      </c>
      <c r="C62" s="46"/>
      <c r="D62" s="41" t="s">
        <v>94</v>
      </c>
      <c r="E62" s="18" t="s">
        <v>2</v>
      </c>
      <c r="F62" s="7">
        <f t="shared" si="37"/>
        <v>220551.30000000002</v>
      </c>
      <c r="G62" s="7">
        <f aca="true" t="shared" si="39" ref="G62:O62">G63+G64</f>
        <v>21076</v>
      </c>
      <c r="H62" s="7">
        <f t="shared" si="39"/>
        <v>82310.1</v>
      </c>
      <c r="I62" s="7">
        <f t="shared" si="39"/>
        <v>76476.6</v>
      </c>
      <c r="J62" s="7">
        <f t="shared" si="39"/>
        <v>18048.9</v>
      </c>
      <c r="K62" s="7">
        <f t="shared" si="39"/>
        <v>20619.199999999997</v>
      </c>
      <c r="L62" s="7">
        <f t="shared" si="39"/>
        <v>505.2</v>
      </c>
      <c r="M62" s="7">
        <f t="shared" si="39"/>
        <v>505.1</v>
      </c>
      <c r="N62" s="7">
        <f t="shared" si="39"/>
        <v>505.1</v>
      </c>
      <c r="O62" s="7">
        <f t="shared" si="39"/>
        <v>505.1</v>
      </c>
      <c r="Q62" s="26"/>
    </row>
    <row r="63" spans="1:17" s="36" customFormat="1" ht="33.75">
      <c r="A63" s="52"/>
      <c r="B63" s="49"/>
      <c r="C63" s="55"/>
      <c r="D63" s="54"/>
      <c r="E63" s="18" t="s">
        <v>73</v>
      </c>
      <c r="F63" s="7">
        <f t="shared" si="37"/>
        <v>51364.799999999996</v>
      </c>
      <c r="G63" s="7">
        <f>G66+G69+G72</f>
        <v>11080</v>
      </c>
      <c r="H63" s="7">
        <f aca="true" t="shared" si="40" ref="H63:O63">H66+H69+H72</f>
        <v>14760.600000000002</v>
      </c>
      <c r="I63" s="7">
        <f t="shared" si="40"/>
        <v>12903.900000000001</v>
      </c>
      <c r="J63" s="7">
        <f t="shared" si="40"/>
        <v>3796.3999999999996</v>
      </c>
      <c r="K63" s="7">
        <f t="shared" si="40"/>
        <v>6803.4</v>
      </c>
      <c r="L63" s="7">
        <f t="shared" si="40"/>
        <v>505.2</v>
      </c>
      <c r="M63" s="7">
        <f t="shared" si="40"/>
        <v>505.1</v>
      </c>
      <c r="N63" s="7">
        <f t="shared" si="40"/>
        <v>505.1</v>
      </c>
      <c r="O63" s="7">
        <f t="shared" si="40"/>
        <v>505.1</v>
      </c>
      <c r="Q63" s="26"/>
    </row>
    <row r="64" spans="1:17" s="36" customFormat="1" ht="24.75" customHeight="1">
      <c r="A64" s="52"/>
      <c r="B64" s="49"/>
      <c r="C64" s="55"/>
      <c r="D64" s="54"/>
      <c r="E64" s="18" t="s">
        <v>3</v>
      </c>
      <c r="F64" s="7">
        <f t="shared" si="37"/>
        <v>169186.5</v>
      </c>
      <c r="G64" s="7">
        <f>G67+G70+G73</f>
        <v>9996</v>
      </c>
      <c r="H64" s="7">
        <f aca="true" t="shared" si="41" ref="H64:O64">H67+H70+H73</f>
        <v>67549.5</v>
      </c>
      <c r="I64" s="7">
        <f t="shared" si="41"/>
        <v>63572.7</v>
      </c>
      <c r="J64" s="7">
        <f t="shared" si="41"/>
        <v>14252.5</v>
      </c>
      <c r="K64" s="7">
        <f t="shared" si="41"/>
        <v>13815.8</v>
      </c>
      <c r="L64" s="7">
        <f t="shared" si="41"/>
        <v>0</v>
      </c>
      <c r="M64" s="7">
        <f t="shared" si="41"/>
        <v>0</v>
      </c>
      <c r="N64" s="7">
        <f t="shared" si="41"/>
        <v>0</v>
      </c>
      <c r="O64" s="7">
        <f t="shared" si="41"/>
        <v>0</v>
      </c>
      <c r="Q64" s="26"/>
    </row>
    <row r="65" spans="1:17" s="36" customFormat="1" ht="30" customHeight="1">
      <c r="A65" s="52"/>
      <c r="B65" s="49"/>
      <c r="C65" s="55"/>
      <c r="D65" s="54"/>
      <c r="E65" s="18" t="s">
        <v>4</v>
      </c>
      <c r="F65" s="7">
        <f t="shared" si="37"/>
        <v>154707.5</v>
      </c>
      <c r="G65" s="7">
        <f aca="true" t="shared" si="42" ref="G65:O65">G66+G67</f>
        <v>15492.3</v>
      </c>
      <c r="H65" s="7">
        <f t="shared" si="42"/>
        <v>52897.8</v>
      </c>
      <c r="I65" s="7">
        <f>I66+I67</f>
        <v>48625.100000000006</v>
      </c>
      <c r="J65" s="7">
        <f t="shared" si="42"/>
        <v>17474.1</v>
      </c>
      <c r="K65" s="7">
        <f t="shared" si="42"/>
        <v>18198.199999999997</v>
      </c>
      <c r="L65" s="7">
        <f t="shared" si="42"/>
        <v>505</v>
      </c>
      <c r="M65" s="7">
        <f t="shared" si="42"/>
        <v>505</v>
      </c>
      <c r="N65" s="7">
        <f t="shared" si="42"/>
        <v>505</v>
      </c>
      <c r="O65" s="7">
        <f t="shared" si="42"/>
        <v>505</v>
      </c>
      <c r="Q65" s="26"/>
    </row>
    <row r="66" spans="1:17" s="36" customFormat="1" ht="37.5" customHeight="1">
      <c r="A66" s="52"/>
      <c r="B66" s="49"/>
      <c r="C66" s="55"/>
      <c r="D66" s="54"/>
      <c r="E66" s="18" t="s">
        <v>73</v>
      </c>
      <c r="F66" s="7">
        <f>SUM(G66:O66)</f>
        <v>33600.9</v>
      </c>
      <c r="G66" s="7">
        <f>G76+G78+G81+G80+G83</f>
        <v>5496.3</v>
      </c>
      <c r="H66" s="7">
        <f>H76+H78+H81+H80+H83</f>
        <v>9754.400000000001</v>
      </c>
      <c r="I66" s="7">
        <f>I76+I78+I81+I80+I83+I75</f>
        <v>8726.2</v>
      </c>
      <c r="J66" s="7">
        <f aca="true" t="shared" si="43" ref="J66:O66">J76+J78+J81+J80+J83+J75</f>
        <v>3221.6</v>
      </c>
      <c r="K66" s="7">
        <f t="shared" si="43"/>
        <v>4382.4</v>
      </c>
      <c r="L66" s="7">
        <f t="shared" si="43"/>
        <v>505</v>
      </c>
      <c r="M66" s="7">
        <f t="shared" si="43"/>
        <v>505</v>
      </c>
      <c r="N66" s="7">
        <f t="shared" si="43"/>
        <v>505</v>
      </c>
      <c r="O66" s="7">
        <f t="shared" si="43"/>
        <v>505</v>
      </c>
      <c r="Q66" s="26"/>
    </row>
    <row r="67" spans="1:17" s="36" customFormat="1" ht="22.5">
      <c r="A67" s="52"/>
      <c r="B67" s="49"/>
      <c r="C67" s="55"/>
      <c r="D67" s="54"/>
      <c r="E67" s="18" t="s">
        <v>3</v>
      </c>
      <c r="F67" s="7">
        <f>SUM(G67:O67)</f>
        <v>121106.6</v>
      </c>
      <c r="G67" s="7">
        <f aca="true" t="shared" si="44" ref="G67:O67">G82</f>
        <v>9996</v>
      </c>
      <c r="H67" s="7">
        <f t="shared" si="44"/>
        <v>43143.4</v>
      </c>
      <c r="I67" s="7">
        <f t="shared" si="44"/>
        <v>39898.9</v>
      </c>
      <c r="J67" s="7">
        <f t="shared" si="44"/>
        <v>14252.5</v>
      </c>
      <c r="K67" s="7">
        <f t="shared" si="44"/>
        <v>13815.8</v>
      </c>
      <c r="L67" s="7">
        <f t="shared" si="44"/>
        <v>0</v>
      </c>
      <c r="M67" s="7">
        <f t="shared" si="44"/>
        <v>0</v>
      </c>
      <c r="N67" s="7">
        <f t="shared" si="44"/>
        <v>0</v>
      </c>
      <c r="O67" s="7">
        <f t="shared" si="44"/>
        <v>0</v>
      </c>
      <c r="Q67" s="26"/>
    </row>
    <row r="68" spans="1:17" s="36" customFormat="1" ht="22.5">
      <c r="A68" s="52"/>
      <c r="B68" s="49"/>
      <c r="C68" s="55"/>
      <c r="D68" s="54"/>
      <c r="E68" s="18" t="s">
        <v>5</v>
      </c>
      <c r="F68" s="7">
        <f>SUM(G68:O68)</f>
        <v>65843.1</v>
      </c>
      <c r="G68" s="7">
        <f aca="true" t="shared" si="45" ref="G68:O68">SUM(G69:G70)</f>
        <v>5583.7</v>
      </c>
      <c r="H68" s="7">
        <f t="shared" si="45"/>
        <v>29412.3</v>
      </c>
      <c r="I68" s="7">
        <f t="shared" si="45"/>
        <v>27851.5</v>
      </c>
      <c r="J68" s="7">
        <f t="shared" si="45"/>
        <v>574.8</v>
      </c>
      <c r="K68" s="7">
        <f t="shared" si="45"/>
        <v>2420.8</v>
      </c>
      <c r="L68" s="7">
        <f t="shared" si="45"/>
        <v>0</v>
      </c>
      <c r="M68" s="7">
        <f t="shared" si="45"/>
        <v>0</v>
      </c>
      <c r="N68" s="7">
        <f t="shared" si="45"/>
        <v>0</v>
      </c>
      <c r="O68" s="7">
        <f t="shared" si="45"/>
        <v>0</v>
      </c>
      <c r="Q68" s="26"/>
    </row>
    <row r="69" spans="1:17" s="36" customFormat="1" ht="35.25" customHeight="1">
      <c r="A69" s="52"/>
      <c r="B69" s="49"/>
      <c r="C69" s="55"/>
      <c r="D69" s="54"/>
      <c r="E69" s="18" t="s">
        <v>73</v>
      </c>
      <c r="F69" s="7">
        <f>SUM(G69:O69)</f>
        <v>17763.199999999997</v>
      </c>
      <c r="G69" s="7">
        <f aca="true" t="shared" si="46" ref="G69:O69">G79+G84</f>
        <v>5583.7</v>
      </c>
      <c r="H69" s="7">
        <f t="shared" si="46"/>
        <v>5006.2</v>
      </c>
      <c r="I69" s="7">
        <f t="shared" si="46"/>
        <v>4177.7</v>
      </c>
      <c r="J69" s="7">
        <f t="shared" si="46"/>
        <v>574.8</v>
      </c>
      <c r="K69" s="7">
        <f t="shared" si="46"/>
        <v>2420.8</v>
      </c>
      <c r="L69" s="7">
        <f t="shared" si="46"/>
        <v>0</v>
      </c>
      <c r="M69" s="7">
        <f t="shared" si="46"/>
        <v>0</v>
      </c>
      <c r="N69" s="7">
        <f t="shared" si="46"/>
        <v>0</v>
      </c>
      <c r="O69" s="7">
        <f t="shared" si="46"/>
        <v>0</v>
      </c>
      <c r="Q69" s="26"/>
    </row>
    <row r="70" spans="1:17" s="36" customFormat="1" ht="22.5">
      <c r="A70" s="52"/>
      <c r="B70" s="49"/>
      <c r="C70" s="55"/>
      <c r="D70" s="54"/>
      <c r="E70" s="18" t="s">
        <v>3</v>
      </c>
      <c r="F70" s="7">
        <f>SUM(G70:O70)</f>
        <v>48079.899999999994</v>
      </c>
      <c r="G70" s="7">
        <f aca="true" t="shared" si="47" ref="G70:O70">G85</f>
        <v>0</v>
      </c>
      <c r="H70" s="7">
        <f t="shared" si="47"/>
        <v>24406.1</v>
      </c>
      <c r="I70" s="7">
        <f t="shared" si="47"/>
        <v>23673.8</v>
      </c>
      <c r="J70" s="7">
        <f t="shared" si="47"/>
        <v>0</v>
      </c>
      <c r="K70" s="7">
        <f t="shared" si="47"/>
        <v>0</v>
      </c>
      <c r="L70" s="7">
        <f t="shared" si="47"/>
        <v>0</v>
      </c>
      <c r="M70" s="7">
        <f t="shared" si="47"/>
        <v>0</v>
      </c>
      <c r="N70" s="7">
        <f t="shared" si="47"/>
        <v>0</v>
      </c>
      <c r="O70" s="7">
        <f t="shared" si="47"/>
        <v>0</v>
      </c>
      <c r="Q70" s="26"/>
    </row>
    <row r="71" spans="1:17" s="36" customFormat="1" ht="33.75">
      <c r="A71" s="52"/>
      <c r="B71" s="49"/>
      <c r="C71" s="55"/>
      <c r="D71" s="54"/>
      <c r="E71" s="18" t="s">
        <v>149</v>
      </c>
      <c r="F71" s="7">
        <f aca="true" t="shared" si="48" ref="F71:F77">SUM(G71:O71)</f>
        <v>0.7</v>
      </c>
      <c r="G71" s="7">
        <f>G72+G73</f>
        <v>0</v>
      </c>
      <c r="H71" s="7">
        <f aca="true" t="shared" si="49" ref="H71:O71">H72+H73</f>
        <v>0</v>
      </c>
      <c r="I71" s="7">
        <f t="shared" si="49"/>
        <v>0</v>
      </c>
      <c r="J71" s="7">
        <f t="shared" si="49"/>
        <v>0</v>
      </c>
      <c r="K71" s="7">
        <f t="shared" si="49"/>
        <v>0.2</v>
      </c>
      <c r="L71" s="7">
        <f t="shared" si="49"/>
        <v>0.2</v>
      </c>
      <c r="M71" s="7">
        <f t="shared" si="49"/>
        <v>0.1</v>
      </c>
      <c r="N71" s="7">
        <f t="shared" si="49"/>
        <v>0.1</v>
      </c>
      <c r="O71" s="7">
        <f t="shared" si="49"/>
        <v>0.1</v>
      </c>
      <c r="Q71" s="26"/>
    </row>
    <row r="72" spans="1:17" s="36" customFormat="1" ht="33.75">
      <c r="A72" s="52"/>
      <c r="B72" s="49"/>
      <c r="C72" s="55"/>
      <c r="D72" s="54"/>
      <c r="E72" s="18" t="s">
        <v>73</v>
      </c>
      <c r="F72" s="7">
        <f t="shared" si="48"/>
        <v>0.7</v>
      </c>
      <c r="G72" s="7">
        <f>G77</f>
        <v>0</v>
      </c>
      <c r="H72" s="7">
        <f aca="true" t="shared" si="50" ref="H72:O72">H77</f>
        <v>0</v>
      </c>
      <c r="I72" s="7">
        <f t="shared" si="50"/>
        <v>0</v>
      </c>
      <c r="J72" s="7">
        <f t="shared" si="50"/>
        <v>0</v>
      </c>
      <c r="K72" s="7">
        <f t="shared" si="50"/>
        <v>0.2</v>
      </c>
      <c r="L72" s="7">
        <f t="shared" si="50"/>
        <v>0.2</v>
      </c>
      <c r="M72" s="7">
        <f t="shared" si="50"/>
        <v>0.1</v>
      </c>
      <c r="N72" s="7">
        <f t="shared" si="50"/>
        <v>0.1</v>
      </c>
      <c r="O72" s="7">
        <f t="shared" si="50"/>
        <v>0.1</v>
      </c>
      <c r="Q72" s="26"/>
    </row>
    <row r="73" spans="1:17" s="36" customFormat="1" ht="22.5">
      <c r="A73" s="53"/>
      <c r="B73" s="50"/>
      <c r="C73" s="47"/>
      <c r="D73" s="42"/>
      <c r="E73" s="18" t="s">
        <v>3</v>
      </c>
      <c r="F73" s="7">
        <f t="shared" si="48"/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Q73" s="26"/>
    </row>
    <row r="74" spans="1:17" s="36" customFormat="1" ht="33.75">
      <c r="A74" s="17" t="s">
        <v>13</v>
      </c>
      <c r="B74" s="22" t="s">
        <v>239</v>
      </c>
      <c r="C74" s="19"/>
      <c r="D74" s="20" t="s">
        <v>14</v>
      </c>
      <c r="E74" s="18"/>
      <c r="F74" s="7">
        <f t="shared" si="48"/>
        <v>220551.30000000002</v>
      </c>
      <c r="G74" s="7">
        <f>SUM(G75:G85)</f>
        <v>21076</v>
      </c>
      <c r="H74" s="7">
        <f aca="true" t="shared" si="51" ref="H74:O74">SUM(H75:H85)</f>
        <v>82310.1</v>
      </c>
      <c r="I74" s="7">
        <f t="shared" si="51"/>
        <v>76476.59999999999</v>
      </c>
      <c r="J74" s="7">
        <f t="shared" si="51"/>
        <v>18048.9</v>
      </c>
      <c r="K74" s="7">
        <f t="shared" si="51"/>
        <v>20619.199999999997</v>
      </c>
      <c r="L74" s="7">
        <f t="shared" si="51"/>
        <v>505.2</v>
      </c>
      <c r="M74" s="7">
        <f t="shared" si="51"/>
        <v>505.1</v>
      </c>
      <c r="N74" s="7">
        <f t="shared" si="51"/>
        <v>505.1</v>
      </c>
      <c r="O74" s="7">
        <f t="shared" si="51"/>
        <v>505.1</v>
      </c>
      <c r="Q74" s="26"/>
    </row>
    <row r="75" spans="1:17" s="36" customFormat="1" ht="62.25" customHeight="1">
      <c r="A75" s="51" t="s">
        <v>15</v>
      </c>
      <c r="B75" s="48" t="s">
        <v>221</v>
      </c>
      <c r="C75" s="19" t="s">
        <v>62</v>
      </c>
      <c r="D75" s="41" t="s">
        <v>16</v>
      </c>
      <c r="E75" s="6" t="s">
        <v>74</v>
      </c>
      <c r="F75" s="7">
        <f t="shared" si="48"/>
        <v>607</v>
      </c>
      <c r="G75" s="7">
        <v>0</v>
      </c>
      <c r="H75" s="7">
        <v>0</v>
      </c>
      <c r="I75" s="7">
        <v>607</v>
      </c>
      <c r="J75" s="7">
        <v>0</v>
      </c>
      <c r="K75" s="7">
        <v>0</v>
      </c>
      <c r="L75" s="7">
        <v>0</v>
      </c>
      <c r="M75" s="8">
        <v>0</v>
      </c>
      <c r="N75" s="8">
        <v>0</v>
      </c>
      <c r="O75" s="8">
        <v>0</v>
      </c>
      <c r="Q75" s="26"/>
    </row>
    <row r="76" spans="1:17" s="36" customFormat="1" ht="60" customHeight="1">
      <c r="A76" s="52"/>
      <c r="B76" s="49"/>
      <c r="C76" s="46" t="s">
        <v>76</v>
      </c>
      <c r="D76" s="54"/>
      <c r="E76" s="6" t="s">
        <v>74</v>
      </c>
      <c r="F76" s="7">
        <f t="shared" si="48"/>
        <v>7902.6</v>
      </c>
      <c r="G76" s="7">
        <v>1315.8</v>
      </c>
      <c r="H76" s="7">
        <v>1384</v>
      </c>
      <c r="I76" s="7">
        <v>830.1</v>
      </c>
      <c r="J76" s="7">
        <v>658.4</v>
      </c>
      <c r="K76" s="7">
        <v>1894.3</v>
      </c>
      <c r="L76" s="7">
        <v>455</v>
      </c>
      <c r="M76" s="8">
        <v>455</v>
      </c>
      <c r="N76" s="8">
        <v>455</v>
      </c>
      <c r="O76" s="8">
        <v>455</v>
      </c>
      <c r="Q76" s="26"/>
    </row>
    <row r="77" spans="1:17" s="36" customFormat="1" ht="66" customHeight="1">
      <c r="A77" s="53"/>
      <c r="B77" s="50"/>
      <c r="C77" s="47"/>
      <c r="D77" s="42"/>
      <c r="E77" s="18" t="s">
        <v>150</v>
      </c>
      <c r="F77" s="7">
        <f t="shared" si="48"/>
        <v>0.7</v>
      </c>
      <c r="G77" s="7">
        <v>0</v>
      </c>
      <c r="H77" s="7">
        <v>0</v>
      </c>
      <c r="I77" s="7">
        <v>0</v>
      </c>
      <c r="J77" s="7">
        <v>0</v>
      </c>
      <c r="K77" s="7">
        <v>0.2</v>
      </c>
      <c r="L77" s="7">
        <v>0.2</v>
      </c>
      <c r="M77" s="8">
        <v>0.1</v>
      </c>
      <c r="N77" s="8">
        <v>0.1</v>
      </c>
      <c r="O77" s="8">
        <v>0.1</v>
      </c>
      <c r="Q77" s="26"/>
    </row>
    <row r="78" spans="1:17" s="36" customFormat="1" ht="91.5" customHeight="1">
      <c r="A78" s="17" t="s">
        <v>17</v>
      </c>
      <c r="B78" s="18" t="s">
        <v>222</v>
      </c>
      <c r="C78" s="19" t="s">
        <v>76</v>
      </c>
      <c r="D78" s="20" t="s">
        <v>18</v>
      </c>
      <c r="E78" s="18" t="s">
        <v>74</v>
      </c>
      <c r="F78" s="7">
        <f aca="true" t="shared" si="52" ref="F78:F94">SUM(G78:O78)</f>
        <v>1952</v>
      </c>
      <c r="G78" s="7">
        <v>649.1</v>
      </c>
      <c r="H78" s="7">
        <v>756.8</v>
      </c>
      <c r="I78" s="7">
        <v>248.1</v>
      </c>
      <c r="J78" s="7">
        <v>48</v>
      </c>
      <c r="K78" s="7">
        <v>50</v>
      </c>
      <c r="L78" s="7">
        <v>50</v>
      </c>
      <c r="M78" s="8">
        <v>50</v>
      </c>
      <c r="N78" s="8">
        <v>50</v>
      </c>
      <c r="O78" s="8">
        <v>50</v>
      </c>
      <c r="Q78" s="26"/>
    </row>
    <row r="79" spans="1:17" s="36" customFormat="1" ht="45">
      <c r="A79" s="56" t="s">
        <v>19</v>
      </c>
      <c r="B79" s="48" t="s">
        <v>20</v>
      </c>
      <c r="C79" s="46" t="s">
        <v>76</v>
      </c>
      <c r="D79" s="41" t="s">
        <v>57</v>
      </c>
      <c r="E79" s="18" t="s">
        <v>77</v>
      </c>
      <c r="F79" s="7">
        <f t="shared" si="52"/>
        <v>9278.5</v>
      </c>
      <c r="G79" s="7">
        <v>5583.7</v>
      </c>
      <c r="H79" s="7">
        <v>699.2</v>
      </c>
      <c r="I79" s="7">
        <v>0</v>
      </c>
      <c r="J79" s="7">
        <v>574.8</v>
      </c>
      <c r="K79" s="7">
        <v>2420.8</v>
      </c>
      <c r="L79" s="7">
        <v>0</v>
      </c>
      <c r="M79" s="8">
        <v>0</v>
      </c>
      <c r="N79" s="8">
        <v>0</v>
      </c>
      <c r="O79" s="8">
        <v>0</v>
      </c>
      <c r="Q79" s="26"/>
    </row>
    <row r="80" spans="1:17" s="36" customFormat="1" ht="45">
      <c r="A80" s="58"/>
      <c r="B80" s="50"/>
      <c r="C80" s="47"/>
      <c r="D80" s="42"/>
      <c r="E80" s="18" t="s">
        <v>119</v>
      </c>
      <c r="F80" s="7">
        <f t="shared" si="52"/>
        <v>39.9</v>
      </c>
      <c r="G80" s="7">
        <v>39.9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8">
        <v>0</v>
      </c>
      <c r="N80" s="8">
        <v>0</v>
      </c>
      <c r="O80" s="8">
        <v>0</v>
      </c>
      <c r="Q80" s="26"/>
    </row>
    <row r="81" spans="1:17" s="36" customFormat="1" ht="56.25">
      <c r="A81" s="17" t="s">
        <v>58</v>
      </c>
      <c r="B81" s="18" t="s">
        <v>223</v>
      </c>
      <c r="C81" s="19" t="s">
        <v>62</v>
      </c>
      <c r="D81" s="20" t="s">
        <v>96</v>
      </c>
      <c r="E81" s="18" t="s">
        <v>74</v>
      </c>
      <c r="F81" s="7">
        <f t="shared" si="52"/>
        <v>1727.5</v>
      </c>
      <c r="G81" s="7">
        <v>1727.5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8">
        <v>0</v>
      </c>
      <c r="N81" s="8">
        <v>0</v>
      </c>
      <c r="O81" s="8">
        <v>0</v>
      </c>
      <c r="Q81" s="26"/>
    </row>
    <row r="82" spans="1:17" s="36" customFormat="1" ht="48" customHeight="1">
      <c r="A82" s="56" t="s">
        <v>114</v>
      </c>
      <c r="B82" s="48" t="s">
        <v>243</v>
      </c>
      <c r="C82" s="46" t="s">
        <v>76</v>
      </c>
      <c r="D82" s="41" t="s">
        <v>112</v>
      </c>
      <c r="E82" s="18" t="s">
        <v>63</v>
      </c>
      <c r="F82" s="7">
        <f t="shared" si="52"/>
        <v>121106.6</v>
      </c>
      <c r="G82" s="7">
        <v>9996</v>
      </c>
      <c r="H82" s="7">
        <v>43143.4</v>
      </c>
      <c r="I82" s="7">
        <v>39898.9</v>
      </c>
      <c r="J82" s="7">
        <v>14252.5</v>
      </c>
      <c r="K82" s="7">
        <v>13815.8</v>
      </c>
      <c r="L82" s="7">
        <v>0</v>
      </c>
      <c r="M82" s="8">
        <v>0</v>
      </c>
      <c r="N82" s="8">
        <v>0</v>
      </c>
      <c r="O82" s="8">
        <v>0</v>
      </c>
      <c r="Q82" s="26"/>
    </row>
    <row r="83" spans="1:17" s="36" customFormat="1" ht="59.25" customHeight="1">
      <c r="A83" s="58"/>
      <c r="B83" s="50"/>
      <c r="C83" s="47"/>
      <c r="D83" s="42"/>
      <c r="E83" s="18" t="s">
        <v>74</v>
      </c>
      <c r="F83" s="7">
        <f t="shared" si="52"/>
        <v>21371.899999999998</v>
      </c>
      <c r="G83" s="7">
        <v>1764</v>
      </c>
      <c r="H83" s="7">
        <v>7613.6</v>
      </c>
      <c r="I83" s="7">
        <v>7041</v>
      </c>
      <c r="J83" s="7">
        <v>2515.2</v>
      </c>
      <c r="K83" s="7">
        <v>2438.1</v>
      </c>
      <c r="L83" s="7">
        <v>0</v>
      </c>
      <c r="M83" s="8">
        <v>0</v>
      </c>
      <c r="N83" s="8">
        <v>0</v>
      </c>
      <c r="O83" s="8">
        <v>0</v>
      </c>
      <c r="Q83" s="26"/>
    </row>
    <row r="84" spans="1:17" s="36" customFormat="1" ht="45" customHeight="1">
      <c r="A84" s="56" t="s">
        <v>122</v>
      </c>
      <c r="B84" s="48" t="s">
        <v>224</v>
      </c>
      <c r="C84" s="46" t="s">
        <v>76</v>
      </c>
      <c r="D84" s="41" t="s">
        <v>123</v>
      </c>
      <c r="E84" s="18" t="s">
        <v>77</v>
      </c>
      <c r="F84" s="7">
        <f t="shared" si="52"/>
        <v>8484.7</v>
      </c>
      <c r="G84" s="7">
        <v>0</v>
      </c>
      <c r="H84" s="7">
        <v>4307</v>
      </c>
      <c r="I84" s="7">
        <v>4177.7</v>
      </c>
      <c r="J84" s="7">
        <v>0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  <c r="Q84" s="26"/>
    </row>
    <row r="85" spans="1:17" s="36" customFormat="1" ht="35.25" customHeight="1">
      <c r="A85" s="58"/>
      <c r="B85" s="50"/>
      <c r="C85" s="47"/>
      <c r="D85" s="42"/>
      <c r="E85" s="18" t="s">
        <v>124</v>
      </c>
      <c r="F85" s="7">
        <f t="shared" si="52"/>
        <v>48079.899999999994</v>
      </c>
      <c r="G85" s="7">
        <v>0</v>
      </c>
      <c r="H85" s="7">
        <v>24406.1</v>
      </c>
      <c r="I85" s="7">
        <v>23673.8</v>
      </c>
      <c r="J85" s="7">
        <v>0</v>
      </c>
      <c r="K85" s="7">
        <v>0</v>
      </c>
      <c r="L85" s="7">
        <v>0</v>
      </c>
      <c r="M85" s="8">
        <v>0</v>
      </c>
      <c r="N85" s="8">
        <v>0</v>
      </c>
      <c r="O85" s="8">
        <v>0</v>
      </c>
      <c r="Q85" s="26"/>
    </row>
    <row r="86" spans="1:17" s="36" customFormat="1" ht="11.25">
      <c r="A86" s="62" t="s">
        <v>177</v>
      </c>
      <c r="B86" s="63" t="s">
        <v>196</v>
      </c>
      <c r="C86" s="64"/>
      <c r="D86" s="40" t="s">
        <v>93</v>
      </c>
      <c r="E86" s="18" t="s">
        <v>2</v>
      </c>
      <c r="F86" s="7">
        <f t="shared" si="52"/>
        <v>7378760.600000001</v>
      </c>
      <c r="G86" s="7">
        <f aca="true" t="shared" si="53" ref="G86:O86">G87+G88</f>
        <v>2914279.6999999997</v>
      </c>
      <c r="H86" s="7">
        <f t="shared" si="53"/>
        <v>1173536.7999999998</v>
      </c>
      <c r="I86" s="7">
        <f>I87+I88</f>
        <v>746071.2999999999</v>
      </c>
      <c r="J86" s="7">
        <f t="shared" si="53"/>
        <v>1240194.4000000001</v>
      </c>
      <c r="K86" s="7">
        <f t="shared" si="53"/>
        <v>913485.6</v>
      </c>
      <c r="L86" s="7">
        <f t="shared" si="53"/>
        <v>242050.40000000002</v>
      </c>
      <c r="M86" s="7">
        <f t="shared" si="53"/>
        <v>63408.600000000006</v>
      </c>
      <c r="N86" s="7">
        <f t="shared" si="53"/>
        <v>42866.9</v>
      </c>
      <c r="O86" s="7">
        <f t="shared" si="53"/>
        <v>42866.9</v>
      </c>
      <c r="Q86" s="26"/>
    </row>
    <row r="87" spans="1:17" s="36" customFormat="1" ht="39.75" customHeight="1">
      <c r="A87" s="62"/>
      <c r="B87" s="63"/>
      <c r="C87" s="64"/>
      <c r="D87" s="40"/>
      <c r="E87" s="18" t="s">
        <v>73</v>
      </c>
      <c r="F87" s="7">
        <f t="shared" si="52"/>
        <v>1719309.6</v>
      </c>
      <c r="G87" s="7">
        <f aca="true" t="shared" si="54" ref="G87:O88">G90+G93</f>
        <v>355400.2</v>
      </c>
      <c r="H87" s="7">
        <f t="shared" si="54"/>
        <v>368934.5</v>
      </c>
      <c r="I87" s="7">
        <f t="shared" si="54"/>
        <v>222696.30000000002</v>
      </c>
      <c r="J87" s="7">
        <f>J90+J93</f>
        <v>191187.8</v>
      </c>
      <c r="K87" s="7">
        <f t="shared" si="54"/>
        <v>450345.69999999995</v>
      </c>
      <c r="L87" s="7">
        <f t="shared" si="54"/>
        <v>69445.2</v>
      </c>
      <c r="M87" s="7">
        <f t="shared" si="54"/>
        <v>20433.300000000003</v>
      </c>
      <c r="N87" s="7">
        <f t="shared" si="54"/>
        <v>20433.300000000003</v>
      </c>
      <c r="O87" s="7">
        <f t="shared" si="54"/>
        <v>20433.300000000003</v>
      </c>
      <c r="Q87" s="26"/>
    </row>
    <row r="88" spans="1:17" s="36" customFormat="1" ht="21.75" customHeight="1">
      <c r="A88" s="62"/>
      <c r="B88" s="63"/>
      <c r="C88" s="64"/>
      <c r="D88" s="40"/>
      <c r="E88" s="18" t="s">
        <v>3</v>
      </c>
      <c r="F88" s="7">
        <f t="shared" si="52"/>
        <v>5659450.999999999</v>
      </c>
      <c r="G88" s="7">
        <f t="shared" si="54"/>
        <v>2558879.4999999995</v>
      </c>
      <c r="H88" s="7">
        <f t="shared" si="54"/>
        <v>804602.2999999999</v>
      </c>
      <c r="I88" s="7">
        <f t="shared" si="54"/>
        <v>523374.99999999994</v>
      </c>
      <c r="J88" s="7">
        <f>J91+J94</f>
        <v>1049006.6</v>
      </c>
      <c r="K88" s="7">
        <f>K91+K94</f>
        <v>463139.9</v>
      </c>
      <c r="L88" s="7">
        <f t="shared" si="54"/>
        <v>172605.2</v>
      </c>
      <c r="M88" s="7">
        <f t="shared" si="54"/>
        <v>42975.3</v>
      </c>
      <c r="N88" s="7">
        <f t="shared" si="54"/>
        <v>22433.6</v>
      </c>
      <c r="O88" s="7">
        <f t="shared" si="54"/>
        <v>22433.6</v>
      </c>
      <c r="Q88" s="26"/>
    </row>
    <row r="89" spans="1:17" s="36" customFormat="1" ht="25.5" customHeight="1">
      <c r="A89" s="62"/>
      <c r="B89" s="63"/>
      <c r="C89" s="64"/>
      <c r="D89" s="40"/>
      <c r="E89" s="18" t="s">
        <v>4</v>
      </c>
      <c r="F89" s="7">
        <f t="shared" si="52"/>
        <v>6531882.2</v>
      </c>
      <c r="G89" s="7">
        <f aca="true" t="shared" si="55" ref="G89:O89">SUM(G90:G91)</f>
        <v>2720227.1999999997</v>
      </c>
      <c r="H89" s="7">
        <f t="shared" si="55"/>
        <v>1000166.4999999999</v>
      </c>
      <c r="I89" s="7">
        <f>SUM(I90:I91)</f>
        <v>672991.3999999999</v>
      </c>
      <c r="J89" s="7">
        <f>SUM(J90:J91)</f>
        <v>1164348.9000000001</v>
      </c>
      <c r="K89" s="7">
        <f t="shared" si="55"/>
        <v>635165.1</v>
      </c>
      <c r="L89" s="7">
        <f t="shared" si="55"/>
        <v>189840.7</v>
      </c>
      <c r="M89" s="7">
        <f t="shared" si="55"/>
        <v>63408.600000000006</v>
      </c>
      <c r="N89" s="7">
        <f t="shared" si="55"/>
        <v>42866.9</v>
      </c>
      <c r="O89" s="7">
        <f t="shared" si="55"/>
        <v>42866.9</v>
      </c>
      <c r="Q89" s="26"/>
    </row>
    <row r="90" spans="1:17" s="36" customFormat="1" ht="39.75" customHeight="1">
      <c r="A90" s="62"/>
      <c r="B90" s="63"/>
      <c r="C90" s="64"/>
      <c r="D90" s="40"/>
      <c r="E90" s="18" t="s">
        <v>73</v>
      </c>
      <c r="F90" s="7">
        <f t="shared" si="52"/>
        <v>913055.5000000001</v>
      </c>
      <c r="G90" s="7">
        <f aca="true" t="shared" si="56" ref="G90:O90">+G96+G98+G100+G103+G104+G111+G124+G142+G99+G132+G122+G101+G102</f>
        <v>178058.50000000003</v>
      </c>
      <c r="H90" s="7">
        <f t="shared" si="56"/>
        <v>207467</v>
      </c>
      <c r="I90" s="7">
        <f t="shared" si="56"/>
        <v>160736.80000000002</v>
      </c>
      <c r="J90" s="7">
        <f t="shared" si="56"/>
        <v>116232.59999999999</v>
      </c>
      <c r="K90" s="7">
        <f t="shared" si="56"/>
        <v>172025.19999999998</v>
      </c>
      <c r="L90" s="7">
        <f t="shared" si="56"/>
        <v>17235.5</v>
      </c>
      <c r="M90" s="7">
        <f t="shared" si="56"/>
        <v>20433.300000000003</v>
      </c>
      <c r="N90" s="7">
        <f t="shared" si="56"/>
        <v>20433.300000000003</v>
      </c>
      <c r="O90" s="7">
        <f t="shared" si="56"/>
        <v>20433.300000000003</v>
      </c>
      <c r="Q90" s="26"/>
    </row>
    <row r="91" spans="1:17" s="36" customFormat="1" ht="31.5" customHeight="1">
      <c r="A91" s="62"/>
      <c r="B91" s="63"/>
      <c r="C91" s="64"/>
      <c r="D91" s="40"/>
      <c r="E91" s="18" t="s">
        <v>3</v>
      </c>
      <c r="F91" s="7">
        <f t="shared" si="52"/>
        <v>5618826.699999999</v>
      </c>
      <c r="G91" s="7">
        <f aca="true" t="shared" si="57" ref="G91:O91">+G105+G112+G113+G115+G116+G106+G108+G117+G114+G121+G141+G110+G125+G133+G123+G134+G135+G136+G137+G109+G138+G139+G107</f>
        <v>2542168.6999999997</v>
      </c>
      <c r="H91" s="7">
        <f t="shared" si="57"/>
        <v>792699.4999999999</v>
      </c>
      <c r="I91" s="7">
        <f t="shared" si="57"/>
        <v>512254.5999999999</v>
      </c>
      <c r="J91" s="7">
        <f t="shared" si="57"/>
        <v>1048116.3000000002</v>
      </c>
      <c r="K91" s="7">
        <f t="shared" si="57"/>
        <v>463139.9</v>
      </c>
      <c r="L91" s="7">
        <f t="shared" si="57"/>
        <v>172605.2</v>
      </c>
      <c r="M91" s="7">
        <f t="shared" si="57"/>
        <v>42975.3</v>
      </c>
      <c r="N91" s="7">
        <f t="shared" si="57"/>
        <v>22433.6</v>
      </c>
      <c r="O91" s="7">
        <f t="shared" si="57"/>
        <v>22433.6</v>
      </c>
      <c r="Q91" s="26"/>
    </row>
    <row r="92" spans="1:17" s="36" customFormat="1" ht="27" customHeight="1">
      <c r="A92" s="62"/>
      <c r="B92" s="63"/>
      <c r="C92" s="64"/>
      <c r="D92" s="40"/>
      <c r="E92" s="18" t="s">
        <v>209</v>
      </c>
      <c r="F92" s="7">
        <f t="shared" si="52"/>
        <v>846878.3999999999</v>
      </c>
      <c r="G92" s="7">
        <f aca="true" t="shared" si="58" ref="G92:O92">G93+G94</f>
        <v>194052.49999999997</v>
      </c>
      <c r="H92" s="7">
        <f t="shared" si="58"/>
        <v>173370.3</v>
      </c>
      <c r="I92" s="7">
        <f t="shared" si="58"/>
        <v>73079.90000000001</v>
      </c>
      <c r="J92" s="7">
        <f t="shared" si="58"/>
        <v>75845.5</v>
      </c>
      <c r="K92" s="7">
        <f t="shared" si="58"/>
        <v>278320.5</v>
      </c>
      <c r="L92" s="7">
        <f t="shared" si="58"/>
        <v>52209.7</v>
      </c>
      <c r="M92" s="7">
        <f t="shared" si="58"/>
        <v>0</v>
      </c>
      <c r="N92" s="7">
        <f t="shared" si="58"/>
        <v>0</v>
      </c>
      <c r="O92" s="7">
        <f t="shared" si="58"/>
        <v>0</v>
      </c>
      <c r="Q92" s="26"/>
    </row>
    <row r="93" spans="1:17" s="36" customFormat="1" ht="39.75" customHeight="1">
      <c r="A93" s="62"/>
      <c r="B93" s="63"/>
      <c r="C93" s="64"/>
      <c r="D93" s="40"/>
      <c r="E93" s="18" t="s">
        <v>73</v>
      </c>
      <c r="F93" s="7">
        <f t="shared" si="52"/>
        <v>806254.0999999999</v>
      </c>
      <c r="G93" s="7">
        <f>G118+G119+G127+G129+G120+G131</f>
        <v>177341.69999999998</v>
      </c>
      <c r="H93" s="7">
        <f>H118+H119+H127+H129+H120+H131</f>
        <v>161467.5</v>
      </c>
      <c r="I93" s="7">
        <f aca="true" t="shared" si="59" ref="I93:O93">I118+I119+I127+I129+I120+I131</f>
        <v>61959.50000000001</v>
      </c>
      <c r="J93" s="7">
        <f t="shared" si="59"/>
        <v>74955.2</v>
      </c>
      <c r="K93" s="7">
        <f t="shared" si="59"/>
        <v>278320.5</v>
      </c>
      <c r="L93" s="7">
        <f t="shared" si="59"/>
        <v>52209.7</v>
      </c>
      <c r="M93" s="7">
        <f t="shared" si="59"/>
        <v>0</v>
      </c>
      <c r="N93" s="7">
        <f t="shared" si="59"/>
        <v>0</v>
      </c>
      <c r="O93" s="7">
        <f t="shared" si="59"/>
        <v>0</v>
      </c>
      <c r="Q93" s="26"/>
    </row>
    <row r="94" spans="1:17" s="36" customFormat="1" ht="24.75" customHeight="1">
      <c r="A94" s="62"/>
      <c r="B94" s="63"/>
      <c r="C94" s="64"/>
      <c r="D94" s="40"/>
      <c r="E94" s="18" t="s">
        <v>3</v>
      </c>
      <c r="F94" s="7">
        <f t="shared" si="52"/>
        <v>40624.3</v>
      </c>
      <c r="G94" s="7">
        <f aca="true" t="shared" si="60" ref="G94:O94">G126+G128+G130</f>
        <v>16710.8</v>
      </c>
      <c r="H94" s="7">
        <f t="shared" si="60"/>
        <v>11902.8</v>
      </c>
      <c r="I94" s="7">
        <f t="shared" si="60"/>
        <v>11120.4</v>
      </c>
      <c r="J94" s="7">
        <f t="shared" si="60"/>
        <v>890.3</v>
      </c>
      <c r="K94" s="7">
        <f t="shared" si="60"/>
        <v>0</v>
      </c>
      <c r="L94" s="7">
        <f t="shared" si="60"/>
        <v>0</v>
      </c>
      <c r="M94" s="7">
        <f t="shared" si="60"/>
        <v>0</v>
      </c>
      <c r="N94" s="7">
        <f t="shared" si="60"/>
        <v>0</v>
      </c>
      <c r="O94" s="7">
        <f t="shared" si="60"/>
        <v>0</v>
      </c>
      <c r="Q94" s="26"/>
    </row>
    <row r="95" spans="1:17" s="36" customFormat="1" ht="39" customHeight="1">
      <c r="A95" s="17" t="s">
        <v>21</v>
      </c>
      <c r="B95" s="18" t="s">
        <v>197</v>
      </c>
      <c r="C95" s="19"/>
      <c r="D95" s="20" t="s">
        <v>22</v>
      </c>
      <c r="E95" s="18"/>
      <c r="F95" s="7">
        <f>SUM(G95:O95)</f>
        <v>7279276.5</v>
      </c>
      <c r="G95" s="7">
        <f>G96+G98+G99+G100+G103+G104+G105+G106+G108+G110+G111+G112+G113+G114+G115+G116+G117+G118+G119+G120+G121+G122+G123+G124+G125+G126+G127+G128+G129+G132+G133+G134+G130+G131+G135+G136+G137+G101+G102+G109+G138+G139</f>
        <v>2842715.8999999994</v>
      </c>
      <c r="H95" s="7">
        <f>H96+H98+H99+H100+H103+H104+H105+H106+H108+H110+H111+H112+H113+H114+H115+H116+H117+H118+H119+H120+H121+H122+H123+H124+H125+H126+H127+H128+H129+H132+H133+H134+H130+H131+H135+H136+H137+H101+H102+H109+H138+H139</f>
        <v>1173536.8000000003</v>
      </c>
      <c r="I95" s="7">
        <f>I96+I98+I99+I100+I103+I104+I105+I106+I108+I110+I111+I112+I113+I114+I115+I116+I117+I118+I119+I120+I121+I122+I123+I124+I125+I126+I127+I128+I129+I132+I133+I134+I130+I131+I135+I136+I137+I101+I102+I109+I138+I139</f>
        <v>746071.2999999998</v>
      </c>
      <c r="J95" s="7">
        <f aca="true" t="shared" si="61" ref="J95:O95">J96+J98+J99+J100+J103+J104+J105+J106+J108+J110+J111+J112+J113+J114+J115+J116+J117+J118+J119+J120+J121+J122+J123+J124+J125+J126+J127+J128+J129+J132+J133+J134+J130+J131+J135+J136+J137+J101+J102+J109+J138+J139</f>
        <v>1212274.1</v>
      </c>
      <c r="K95" s="7">
        <f t="shared" si="61"/>
        <v>913485.5999999999</v>
      </c>
      <c r="L95" s="7">
        <f t="shared" si="61"/>
        <v>242050.40000000002</v>
      </c>
      <c r="M95" s="7">
        <f t="shared" si="61"/>
        <v>63408.6</v>
      </c>
      <c r="N95" s="7">
        <f t="shared" si="61"/>
        <v>42866.9</v>
      </c>
      <c r="O95" s="7">
        <f t="shared" si="61"/>
        <v>42866.9</v>
      </c>
      <c r="Q95" s="26"/>
    </row>
    <row r="96" spans="1:17" s="36" customFormat="1" ht="12" customHeight="1">
      <c r="A96" s="56" t="s">
        <v>23</v>
      </c>
      <c r="B96" s="48" t="s">
        <v>48</v>
      </c>
      <c r="C96" s="75">
        <v>1003</v>
      </c>
      <c r="D96" s="41" t="s">
        <v>24</v>
      </c>
      <c r="E96" s="48" t="s">
        <v>79</v>
      </c>
      <c r="F96" s="67">
        <f>SUM(G96:O97)</f>
        <v>404368.10000000003</v>
      </c>
      <c r="G96" s="67">
        <v>128255.3</v>
      </c>
      <c r="H96" s="67">
        <v>128255.3</v>
      </c>
      <c r="I96" s="67">
        <v>116697.8</v>
      </c>
      <c r="J96" s="67">
        <v>31159.7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Q96" s="26"/>
    </row>
    <row r="97" spans="1:17" s="36" customFormat="1" ht="15" customHeight="1">
      <c r="A97" s="57"/>
      <c r="B97" s="49"/>
      <c r="C97" s="76"/>
      <c r="D97" s="54"/>
      <c r="E97" s="49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26"/>
    </row>
    <row r="98" spans="1:17" s="36" customFormat="1" ht="19.5" customHeight="1">
      <c r="A98" s="57"/>
      <c r="B98" s="49"/>
      <c r="C98" s="3" t="s">
        <v>78</v>
      </c>
      <c r="D98" s="54"/>
      <c r="E98" s="49"/>
      <c r="F98" s="7">
        <f>SUM(G98:O98)</f>
        <v>89593.7</v>
      </c>
      <c r="G98" s="7">
        <v>0</v>
      </c>
      <c r="H98" s="7">
        <v>0</v>
      </c>
      <c r="I98" s="7">
        <v>11557.5</v>
      </c>
      <c r="J98" s="7">
        <v>59154.2</v>
      </c>
      <c r="K98" s="7">
        <v>18882</v>
      </c>
      <c r="L98" s="7">
        <v>0</v>
      </c>
      <c r="M98" s="7">
        <v>0</v>
      </c>
      <c r="N98" s="7">
        <v>0</v>
      </c>
      <c r="O98" s="7">
        <v>0</v>
      </c>
      <c r="Q98" s="26"/>
    </row>
    <row r="99" spans="1:17" s="36" customFormat="1" ht="21" customHeight="1">
      <c r="A99" s="58"/>
      <c r="B99" s="50"/>
      <c r="C99" s="3" t="s">
        <v>62</v>
      </c>
      <c r="D99" s="42"/>
      <c r="E99" s="50"/>
      <c r="F99" s="7">
        <f>SUM(G99:O99)</f>
        <v>1264.2</v>
      </c>
      <c r="G99" s="7">
        <v>69.2</v>
      </c>
      <c r="H99" s="7">
        <v>0</v>
      </c>
      <c r="I99" s="7">
        <v>197.9</v>
      </c>
      <c r="J99" s="7">
        <v>177.9</v>
      </c>
      <c r="K99" s="7">
        <v>819.2</v>
      </c>
      <c r="L99" s="7">
        <v>0</v>
      </c>
      <c r="M99" s="7">
        <v>0</v>
      </c>
      <c r="N99" s="7">
        <v>0</v>
      </c>
      <c r="O99" s="7">
        <v>0</v>
      </c>
      <c r="Q99" s="26"/>
    </row>
    <row r="100" spans="1:17" s="36" customFormat="1" ht="58.5" customHeight="1">
      <c r="A100" s="17" t="s">
        <v>25</v>
      </c>
      <c r="B100" s="18" t="s">
        <v>225</v>
      </c>
      <c r="C100" s="19" t="s">
        <v>62</v>
      </c>
      <c r="D100" s="20" t="s">
        <v>59</v>
      </c>
      <c r="E100" s="18" t="s">
        <v>74</v>
      </c>
      <c r="F100" s="7">
        <f>SUM(G100:O100)</f>
        <v>2606.4</v>
      </c>
      <c r="G100" s="7">
        <v>268.9</v>
      </c>
      <c r="H100" s="7">
        <v>662.9</v>
      </c>
      <c r="I100" s="7">
        <v>855.1</v>
      </c>
      <c r="J100" s="7">
        <v>300</v>
      </c>
      <c r="K100" s="7">
        <v>519.5</v>
      </c>
      <c r="L100" s="7">
        <v>0</v>
      </c>
      <c r="M100" s="7">
        <v>0</v>
      </c>
      <c r="N100" s="7">
        <v>0</v>
      </c>
      <c r="O100" s="7">
        <v>0</v>
      </c>
      <c r="Q100" s="26"/>
    </row>
    <row r="101" spans="1:17" s="36" customFormat="1" ht="56.25">
      <c r="A101" s="17" t="s">
        <v>27</v>
      </c>
      <c r="B101" s="18" t="s">
        <v>168</v>
      </c>
      <c r="C101" s="19" t="s">
        <v>97</v>
      </c>
      <c r="D101" s="20" t="s">
        <v>169</v>
      </c>
      <c r="E101" s="18" t="s">
        <v>74</v>
      </c>
      <c r="F101" s="7">
        <f aca="true" t="shared" si="62" ref="F101:F160">SUM(G101:O101)</f>
        <v>633.5</v>
      </c>
      <c r="G101" s="7">
        <v>0</v>
      </c>
      <c r="H101" s="7">
        <v>0</v>
      </c>
      <c r="I101" s="7">
        <v>0</v>
      </c>
      <c r="J101" s="7">
        <v>168.2</v>
      </c>
      <c r="K101" s="7">
        <v>465.3</v>
      </c>
      <c r="L101" s="7">
        <v>0</v>
      </c>
      <c r="M101" s="8">
        <v>0</v>
      </c>
      <c r="N101" s="8">
        <v>0</v>
      </c>
      <c r="O101" s="8">
        <v>0</v>
      </c>
      <c r="Q101" s="26"/>
    </row>
    <row r="102" spans="1:17" s="36" customFormat="1" ht="56.25">
      <c r="A102" s="17" t="s">
        <v>28</v>
      </c>
      <c r="B102" s="18" t="s">
        <v>226</v>
      </c>
      <c r="C102" s="19" t="s">
        <v>97</v>
      </c>
      <c r="D102" s="20" t="s">
        <v>170</v>
      </c>
      <c r="E102" s="18" t="s">
        <v>74</v>
      </c>
      <c r="F102" s="7">
        <f t="shared" si="62"/>
        <v>843</v>
      </c>
      <c r="G102" s="7">
        <v>0</v>
      </c>
      <c r="H102" s="7">
        <v>0</v>
      </c>
      <c r="I102" s="7">
        <v>0</v>
      </c>
      <c r="J102" s="7">
        <v>300</v>
      </c>
      <c r="K102" s="7">
        <v>543</v>
      </c>
      <c r="L102" s="7">
        <v>0</v>
      </c>
      <c r="M102" s="8">
        <v>0</v>
      </c>
      <c r="N102" s="8">
        <v>0</v>
      </c>
      <c r="O102" s="8">
        <v>0</v>
      </c>
      <c r="Q102" s="26"/>
    </row>
    <row r="103" spans="1:17" s="36" customFormat="1" ht="30" customHeight="1">
      <c r="A103" s="62" t="s">
        <v>29</v>
      </c>
      <c r="B103" s="63" t="s">
        <v>227</v>
      </c>
      <c r="C103" s="19" t="s">
        <v>62</v>
      </c>
      <c r="D103" s="40" t="s">
        <v>26</v>
      </c>
      <c r="E103" s="63" t="s">
        <v>74</v>
      </c>
      <c r="F103" s="7">
        <f t="shared" si="62"/>
        <v>125791.59999999998</v>
      </c>
      <c r="G103" s="7">
        <v>21306.2</v>
      </c>
      <c r="H103" s="7">
        <v>19308.7</v>
      </c>
      <c r="I103" s="7">
        <v>20966.8</v>
      </c>
      <c r="J103" s="7">
        <v>14663.2</v>
      </c>
      <c r="K103" s="7">
        <v>13037.7</v>
      </c>
      <c r="L103" s="7">
        <v>6728.9</v>
      </c>
      <c r="M103" s="8">
        <v>9926.7</v>
      </c>
      <c r="N103" s="8">
        <v>9926.7</v>
      </c>
      <c r="O103" s="8">
        <v>9926.7</v>
      </c>
      <c r="Q103" s="26"/>
    </row>
    <row r="104" spans="1:17" s="36" customFormat="1" ht="30" customHeight="1">
      <c r="A104" s="62"/>
      <c r="B104" s="63"/>
      <c r="C104" s="19" t="s">
        <v>78</v>
      </c>
      <c r="D104" s="40"/>
      <c r="E104" s="63"/>
      <c r="F104" s="7">
        <f t="shared" si="62"/>
        <v>82.19999999999999</v>
      </c>
      <c r="G104" s="7">
        <v>1.6</v>
      </c>
      <c r="H104" s="7">
        <v>20</v>
      </c>
      <c r="I104" s="7">
        <v>4.2</v>
      </c>
      <c r="J104" s="7">
        <v>6.6</v>
      </c>
      <c r="K104" s="7">
        <v>23.4</v>
      </c>
      <c r="L104" s="7">
        <v>6.6</v>
      </c>
      <c r="M104" s="8">
        <v>6.6</v>
      </c>
      <c r="N104" s="8">
        <v>6.6</v>
      </c>
      <c r="O104" s="8">
        <v>6.6</v>
      </c>
      <c r="Q104" s="26"/>
    </row>
    <row r="105" spans="1:17" s="36" customFormat="1" ht="82.5" customHeight="1">
      <c r="A105" s="17" t="s">
        <v>30</v>
      </c>
      <c r="B105" s="22" t="s">
        <v>244</v>
      </c>
      <c r="C105" s="19" t="s">
        <v>62</v>
      </c>
      <c r="D105" s="20" t="s">
        <v>64</v>
      </c>
      <c r="E105" s="18" t="s">
        <v>47</v>
      </c>
      <c r="F105" s="7">
        <f t="shared" si="62"/>
        <v>26.19999999999999</v>
      </c>
      <c r="G105" s="7">
        <v>6</v>
      </c>
      <c r="H105" s="7">
        <v>6.2</v>
      </c>
      <c r="I105" s="7">
        <v>5.1</v>
      </c>
      <c r="J105" s="7">
        <v>1.9</v>
      </c>
      <c r="K105" s="7">
        <v>1.4</v>
      </c>
      <c r="L105" s="7">
        <v>1.4</v>
      </c>
      <c r="M105" s="8">
        <v>1.4</v>
      </c>
      <c r="N105" s="8">
        <v>1.4</v>
      </c>
      <c r="O105" s="8">
        <v>1.4</v>
      </c>
      <c r="Q105" s="26"/>
    </row>
    <row r="106" spans="1:17" s="36" customFormat="1" ht="52.5" customHeight="1">
      <c r="A106" s="56" t="s">
        <v>52</v>
      </c>
      <c r="B106" s="48" t="s">
        <v>240</v>
      </c>
      <c r="C106" s="19">
        <v>1003</v>
      </c>
      <c r="D106" s="41" t="s">
        <v>66</v>
      </c>
      <c r="E106" s="48" t="s">
        <v>47</v>
      </c>
      <c r="F106" s="7">
        <f t="shared" si="62"/>
        <v>1103549.1</v>
      </c>
      <c r="G106" s="7">
        <v>774068</v>
      </c>
      <c r="H106" s="7">
        <v>85885.8</v>
      </c>
      <c r="I106" s="7">
        <v>110191</v>
      </c>
      <c r="J106" s="7">
        <v>133404.3</v>
      </c>
      <c r="K106" s="7">
        <v>0</v>
      </c>
      <c r="L106" s="7">
        <v>0</v>
      </c>
      <c r="M106" s="8">
        <v>0</v>
      </c>
      <c r="N106" s="8">
        <v>0</v>
      </c>
      <c r="O106" s="8">
        <v>0</v>
      </c>
      <c r="Q106" s="26"/>
    </row>
    <row r="107" spans="1:17" s="36" customFormat="1" ht="30.75" customHeight="1">
      <c r="A107" s="58"/>
      <c r="B107" s="50"/>
      <c r="C107" s="19" t="s">
        <v>78</v>
      </c>
      <c r="D107" s="42"/>
      <c r="E107" s="50"/>
      <c r="F107" s="7">
        <f t="shared" si="62"/>
        <v>27920.3</v>
      </c>
      <c r="G107" s="7">
        <v>0</v>
      </c>
      <c r="H107" s="7">
        <v>0</v>
      </c>
      <c r="I107" s="7">
        <v>0</v>
      </c>
      <c r="J107" s="7">
        <v>27920.3</v>
      </c>
      <c r="K107" s="7">
        <v>0</v>
      </c>
      <c r="L107" s="7">
        <v>0</v>
      </c>
      <c r="M107" s="8">
        <v>0</v>
      </c>
      <c r="N107" s="8">
        <v>0</v>
      </c>
      <c r="O107" s="8">
        <v>0</v>
      </c>
      <c r="Q107" s="26"/>
    </row>
    <row r="108" spans="1:17" s="36" customFormat="1" ht="47.25" customHeight="1">
      <c r="A108" s="56" t="s">
        <v>53</v>
      </c>
      <c r="B108" s="48" t="s">
        <v>228</v>
      </c>
      <c r="C108" s="19">
        <v>1003</v>
      </c>
      <c r="D108" s="41" t="s">
        <v>67</v>
      </c>
      <c r="E108" s="48" t="s">
        <v>47</v>
      </c>
      <c r="F108" s="7">
        <f t="shared" si="62"/>
        <v>2856138.0999999996</v>
      </c>
      <c r="G108" s="7">
        <v>1573280.4</v>
      </c>
      <c r="H108" s="7">
        <v>463298.4</v>
      </c>
      <c r="I108" s="7">
        <v>351263.8</v>
      </c>
      <c r="J108" s="7">
        <v>468295.5</v>
      </c>
      <c r="K108" s="7">
        <v>0</v>
      </c>
      <c r="L108" s="7">
        <v>0</v>
      </c>
      <c r="M108" s="8">
        <v>0</v>
      </c>
      <c r="N108" s="8">
        <v>0</v>
      </c>
      <c r="O108" s="8">
        <v>0</v>
      </c>
      <c r="Q108" s="26"/>
    </row>
    <row r="109" spans="1:17" s="36" customFormat="1" ht="33" customHeight="1">
      <c r="A109" s="58"/>
      <c r="B109" s="50"/>
      <c r="C109" s="19" t="s">
        <v>78</v>
      </c>
      <c r="D109" s="42"/>
      <c r="E109" s="50"/>
      <c r="F109" s="7">
        <f t="shared" si="62"/>
        <v>28786.100000000002</v>
      </c>
      <c r="G109" s="7">
        <v>0</v>
      </c>
      <c r="H109" s="7">
        <v>0</v>
      </c>
      <c r="I109" s="7">
        <v>0</v>
      </c>
      <c r="J109" s="7">
        <v>27505.4</v>
      </c>
      <c r="K109" s="7">
        <v>1280.7</v>
      </c>
      <c r="L109" s="7">
        <v>0</v>
      </c>
      <c r="M109" s="8">
        <v>0</v>
      </c>
      <c r="N109" s="8">
        <v>0</v>
      </c>
      <c r="O109" s="8">
        <v>0</v>
      </c>
      <c r="Q109" s="26"/>
    </row>
    <row r="110" spans="1:17" s="36" customFormat="1" ht="48" customHeight="1">
      <c r="A110" s="56" t="s">
        <v>80</v>
      </c>
      <c r="B110" s="63" t="s">
        <v>141</v>
      </c>
      <c r="C110" s="64" t="s">
        <v>153</v>
      </c>
      <c r="D110" s="40" t="s">
        <v>71</v>
      </c>
      <c r="E110" s="18" t="s">
        <v>47</v>
      </c>
      <c r="F110" s="7">
        <f t="shared" si="62"/>
        <v>146724.30000000002</v>
      </c>
      <c r="G110" s="7">
        <v>16214.5</v>
      </c>
      <c r="H110" s="7">
        <v>44583.2</v>
      </c>
      <c r="I110" s="7">
        <v>4897.6</v>
      </c>
      <c r="J110" s="7">
        <v>23607.8</v>
      </c>
      <c r="K110" s="7">
        <v>20707.1</v>
      </c>
      <c r="L110" s="7">
        <v>20404.4</v>
      </c>
      <c r="M110" s="8">
        <v>16309.7</v>
      </c>
      <c r="N110" s="8">
        <v>0</v>
      </c>
      <c r="O110" s="8">
        <v>0</v>
      </c>
      <c r="Q110" s="26"/>
    </row>
    <row r="111" spans="1:17" s="36" customFormat="1" ht="59.25" customHeight="1">
      <c r="A111" s="58"/>
      <c r="B111" s="63"/>
      <c r="C111" s="64"/>
      <c r="D111" s="40"/>
      <c r="E111" s="18" t="s">
        <v>74</v>
      </c>
      <c r="F111" s="7">
        <f t="shared" si="62"/>
        <v>94874.8</v>
      </c>
      <c r="G111" s="7">
        <f>10000+500</f>
        <v>10500</v>
      </c>
      <c r="H111" s="7">
        <v>10762.7</v>
      </c>
      <c r="I111" s="7">
        <f>10500-112.7</f>
        <v>10387.3</v>
      </c>
      <c r="J111" s="7">
        <v>10302.8</v>
      </c>
      <c r="K111" s="7">
        <v>10922</v>
      </c>
      <c r="L111" s="7">
        <v>10500</v>
      </c>
      <c r="M111" s="7">
        <v>10500</v>
      </c>
      <c r="N111" s="7">
        <v>10500</v>
      </c>
      <c r="O111" s="7">
        <v>10500</v>
      </c>
      <c r="Q111" s="26"/>
    </row>
    <row r="112" spans="1:17" s="36" customFormat="1" ht="92.25" customHeight="1">
      <c r="A112" s="17" t="s">
        <v>81</v>
      </c>
      <c r="B112" s="18" t="s">
        <v>229</v>
      </c>
      <c r="C112" s="19" t="s">
        <v>97</v>
      </c>
      <c r="D112" s="20" t="s">
        <v>51</v>
      </c>
      <c r="E112" s="18" t="s">
        <v>47</v>
      </c>
      <c r="F112" s="7">
        <f t="shared" si="62"/>
        <v>8904.1</v>
      </c>
      <c r="G112" s="7">
        <f>1458.3+19.9</f>
        <v>1478.2</v>
      </c>
      <c r="H112" s="7">
        <v>0</v>
      </c>
      <c r="I112" s="7">
        <v>1592.2</v>
      </c>
      <c r="J112" s="7">
        <v>2435.8</v>
      </c>
      <c r="K112" s="7">
        <v>3397.9</v>
      </c>
      <c r="L112" s="7">
        <v>0</v>
      </c>
      <c r="M112" s="8">
        <v>0</v>
      </c>
      <c r="N112" s="8">
        <v>0</v>
      </c>
      <c r="O112" s="8">
        <v>0</v>
      </c>
      <c r="Q112" s="26"/>
    </row>
    <row r="113" spans="1:17" s="36" customFormat="1" ht="46.5" customHeight="1">
      <c r="A113" s="17" t="s">
        <v>82</v>
      </c>
      <c r="B113" s="18" t="s">
        <v>246</v>
      </c>
      <c r="C113" s="19">
        <v>1003</v>
      </c>
      <c r="D113" s="20" t="s">
        <v>50</v>
      </c>
      <c r="E113" s="18" t="s">
        <v>47</v>
      </c>
      <c r="F113" s="7">
        <f t="shared" si="62"/>
        <v>15508.300000000001</v>
      </c>
      <c r="G113" s="7">
        <v>5447.5</v>
      </c>
      <c r="H113" s="7">
        <v>6237.5</v>
      </c>
      <c r="I113" s="7">
        <v>1592.2</v>
      </c>
      <c r="J113" s="7">
        <v>0</v>
      </c>
      <c r="K113" s="7">
        <v>2231.1</v>
      </c>
      <c r="L113" s="7">
        <v>0</v>
      </c>
      <c r="M113" s="8">
        <v>0</v>
      </c>
      <c r="N113" s="8">
        <v>0</v>
      </c>
      <c r="O113" s="8">
        <v>0</v>
      </c>
      <c r="Q113" s="26"/>
    </row>
    <row r="114" spans="1:17" s="36" customFormat="1" ht="63" customHeight="1">
      <c r="A114" s="17" t="s">
        <v>83</v>
      </c>
      <c r="B114" s="18" t="s">
        <v>230</v>
      </c>
      <c r="C114" s="19" t="s">
        <v>97</v>
      </c>
      <c r="D114" s="20" t="s">
        <v>98</v>
      </c>
      <c r="E114" s="18" t="s">
        <v>47</v>
      </c>
      <c r="F114" s="7">
        <f t="shared" si="62"/>
        <v>16811.6</v>
      </c>
      <c r="G114" s="7">
        <v>7703.9</v>
      </c>
      <c r="H114" s="7">
        <v>7021.6</v>
      </c>
      <c r="I114" s="7">
        <v>835.1</v>
      </c>
      <c r="J114" s="7">
        <v>1251</v>
      </c>
      <c r="K114" s="7">
        <v>0</v>
      </c>
      <c r="L114" s="7">
        <v>0</v>
      </c>
      <c r="M114" s="8">
        <v>0</v>
      </c>
      <c r="N114" s="8">
        <v>0</v>
      </c>
      <c r="O114" s="8">
        <v>0</v>
      </c>
      <c r="Q114" s="26"/>
    </row>
    <row r="115" spans="1:17" s="36" customFormat="1" ht="80.25" customHeight="1">
      <c r="A115" s="17" t="s">
        <v>84</v>
      </c>
      <c r="B115" s="4" t="s">
        <v>61</v>
      </c>
      <c r="C115" s="19" t="s">
        <v>62</v>
      </c>
      <c r="D115" s="3" t="s">
        <v>180</v>
      </c>
      <c r="E115" s="18" t="s">
        <v>47</v>
      </c>
      <c r="F115" s="7">
        <f t="shared" si="62"/>
        <v>3784.1000000000004</v>
      </c>
      <c r="G115" s="7">
        <v>346.8</v>
      </c>
      <c r="H115" s="7">
        <v>360</v>
      </c>
      <c r="I115" s="7">
        <v>478.6</v>
      </c>
      <c r="J115" s="7">
        <v>522.6</v>
      </c>
      <c r="K115" s="7">
        <v>563.8</v>
      </c>
      <c r="L115" s="7">
        <v>470</v>
      </c>
      <c r="M115" s="8">
        <v>352.5</v>
      </c>
      <c r="N115" s="8">
        <v>344.9</v>
      </c>
      <c r="O115" s="8">
        <v>344.9</v>
      </c>
      <c r="Q115" s="26"/>
    </row>
    <row r="116" spans="1:17" s="36" customFormat="1" ht="60.75" customHeight="1">
      <c r="A116" s="17" t="s">
        <v>99</v>
      </c>
      <c r="B116" s="4" t="s">
        <v>231</v>
      </c>
      <c r="C116" s="19">
        <v>1004</v>
      </c>
      <c r="D116" s="3" t="s">
        <v>100</v>
      </c>
      <c r="E116" s="18" t="s">
        <v>47</v>
      </c>
      <c r="F116" s="7">
        <f t="shared" si="62"/>
        <v>205628.19999999995</v>
      </c>
      <c r="G116" s="7">
        <v>27930.2</v>
      </c>
      <c r="H116" s="7">
        <v>17121.6</v>
      </c>
      <c r="I116" s="7">
        <v>28642.7</v>
      </c>
      <c r="J116" s="7">
        <v>21497.2</v>
      </c>
      <c r="K116" s="7">
        <v>22087.3</v>
      </c>
      <c r="L116" s="7">
        <v>22087.3</v>
      </c>
      <c r="M116" s="7">
        <v>22087.3</v>
      </c>
      <c r="N116" s="8">
        <v>22087.3</v>
      </c>
      <c r="O116" s="8">
        <v>22087.3</v>
      </c>
      <c r="Q116" s="26"/>
    </row>
    <row r="117" spans="1:17" s="36" customFormat="1" ht="104.25" customHeight="1">
      <c r="A117" s="17" t="s">
        <v>105</v>
      </c>
      <c r="B117" s="4" t="s">
        <v>232</v>
      </c>
      <c r="C117" s="19">
        <v>1004</v>
      </c>
      <c r="D117" s="3" t="s">
        <v>130</v>
      </c>
      <c r="E117" s="18" t="s">
        <v>47</v>
      </c>
      <c r="F117" s="7">
        <f t="shared" si="62"/>
        <v>88897.5</v>
      </c>
      <c r="G117" s="7">
        <v>15960.1</v>
      </c>
      <c r="H117" s="7">
        <v>12452.1</v>
      </c>
      <c r="I117" s="7">
        <v>4801.2</v>
      </c>
      <c r="J117" s="7">
        <v>29843.7</v>
      </c>
      <c r="K117" s="7">
        <v>25840.4</v>
      </c>
      <c r="L117" s="7">
        <v>0</v>
      </c>
      <c r="M117" s="8">
        <v>0</v>
      </c>
      <c r="N117" s="8">
        <v>0</v>
      </c>
      <c r="O117" s="8">
        <v>0</v>
      </c>
      <c r="Q117" s="26"/>
    </row>
    <row r="118" spans="1:17" s="36" customFormat="1" ht="22.5" customHeight="1">
      <c r="A118" s="56" t="s">
        <v>115</v>
      </c>
      <c r="B118" s="48" t="s">
        <v>171</v>
      </c>
      <c r="C118" s="19" t="s">
        <v>78</v>
      </c>
      <c r="D118" s="41" t="s">
        <v>54</v>
      </c>
      <c r="E118" s="48" t="s">
        <v>210</v>
      </c>
      <c r="F118" s="7">
        <f t="shared" si="62"/>
        <v>772945.4999999999</v>
      </c>
      <c r="G118" s="7">
        <v>177172.9</v>
      </c>
      <c r="H118" s="7">
        <v>161278.7</v>
      </c>
      <c r="I118" s="7">
        <v>61223.8</v>
      </c>
      <c r="J118" s="7">
        <v>74726.9</v>
      </c>
      <c r="K118" s="7">
        <v>277770.8</v>
      </c>
      <c r="L118" s="7">
        <v>20772.4</v>
      </c>
      <c r="M118" s="8">
        <v>0</v>
      </c>
      <c r="N118" s="8">
        <v>0</v>
      </c>
      <c r="O118" s="8">
        <v>0</v>
      </c>
      <c r="Q118" s="26"/>
    </row>
    <row r="119" spans="1:17" s="36" customFormat="1" ht="25.5" customHeight="1">
      <c r="A119" s="57"/>
      <c r="B119" s="49"/>
      <c r="C119" s="11" t="s">
        <v>62</v>
      </c>
      <c r="D119" s="54"/>
      <c r="E119" s="49"/>
      <c r="F119" s="7">
        <f t="shared" si="62"/>
        <v>32830</v>
      </c>
      <c r="G119" s="7">
        <v>0</v>
      </c>
      <c r="H119" s="7">
        <v>13</v>
      </c>
      <c r="I119" s="7">
        <v>608.9</v>
      </c>
      <c r="J119" s="7">
        <v>221.1</v>
      </c>
      <c r="K119" s="7">
        <v>549.7</v>
      </c>
      <c r="L119" s="7">
        <v>31437.3</v>
      </c>
      <c r="M119" s="7">
        <v>0</v>
      </c>
      <c r="N119" s="7">
        <v>0</v>
      </c>
      <c r="O119" s="7">
        <v>0</v>
      </c>
      <c r="Q119" s="26"/>
    </row>
    <row r="120" spans="1:17" s="36" customFormat="1" ht="24" customHeight="1">
      <c r="A120" s="57"/>
      <c r="B120" s="49"/>
      <c r="C120" s="11" t="s">
        <v>131</v>
      </c>
      <c r="D120" s="54"/>
      <c r="E120" s="49"/>
      <c r="F120" s="7">
        <f t="shared" si="62"/>
        <v>27.1</v>
      </c>
      <c r="G120" s="7">
        <v>0</v>
      </c>
      <c r="H120" s="7">
        <v>27.1</v>
      </c>
      <c r="I120" s="7">
        <v>0</v>
      </c>
      <c r="J120" s="7">
        <v>0</v>
      </c>
      <c r="K120" s="7">
        <v>0</v>
      </c>
      <c r="L120" s="7">
        <v>0</v>
      </c>
      <c r="M120" s="8">
        <v>0</v>
      </c>
      <c r="N120" s="8">
        <v>0</v>
      </c>
      <c r="O120" s="8">
        <v>0</v>
      </c>
      <c r="Q120" s="26"/>
    </row>
    <row r="121" spans="1:17" s="36" customFormat="1" ht="44.25" customHeight="1">
      <c r="A121" s="56" t="s">
        <v>118</v>
      </c>
      <c r="B121" s="48" t="s">
        <v>233</v>
      </c>
      <c r="C121" s="46" t="s">
        <v>78</v>
      </c>
      <c r="D121" s="41" t="s">
        <v>106</v>
      </c>
      <c r="E121" s="18" t="s">
        <v>63</v>
      </c>
      <c r="F121" s="7">
        <f t="shared" si="62"/>
        <v>467661.7</v>
      </c>
      <c r="G121" s="7">
        <v>42237.4</v>
      </c>
      <c r="H121" s="7">
        <v>60915.6</v>
      </c>
      <c r="I121" s="7">
        <v>623.8</v>
      </c>
      <c r="J121" s="7">
        <v>0</v>
      </c>
      <c r="K121" s="7">
        <v>363884.9</v>
      </c>
      <c r="L121" s="7">
        <v>0</v>
      </c>
      <c r="M121" s="8">
        <v>0</v>
      </c>
      <c r="N121" s="8">
        <v>0</v>
      </c>
      <c r="O121" s="8">
        <v>0</v>
      </c>
      <c r="Q121" s="26"/>
    </row>
    <row r="122" spans="1:17" s="36" customFormat="1" ht="57.75" customHeight="1">
      <c r="A122" s="57"/>
      <c r="B122" s="49"/>
      <c r="C122" s="47"/>
      <c r="D122" s="54"/>
      <c r="E122" s="18" t="s">
        <v>79</v>
      </c>
      <c r="F122" s="7">
        <f t="shared" si="62"/>
        <v>156038.7</v>
      </c>
      <c r="G122" s="7">
        <v>14079.1</v>
      </c>
      <c r="H122" s="7">
        <v>20594.4</v>
      </c>
      <c r="I122" s="7">
        <v>70.2</v>
      </c>
      <c r="J122" s="7">
        <v>0</v>
      </c>
      <c r="K122" s="7">
        <v>121295</v>
      </c>
      <c r="L122" s="7">
        <v>0</v>
      </c>
      <c r="M122" s="8">
        <v>0</v>
      </c>
      <c r="N122" s="8">
        <v>0</v>
      </c>
      <c r="O122" s="8">
        <v>0</v>
      </c>
      <c r="Q122" s="26"/>
    </row>
    <row r="123" spans="1:17" s="36" customFormat="1" ht="33" customHeight="1">
      <c r="A123" s="57"/>
      <c r="B123" s="49"/>
      <c r="C123" s="46" t="s">
        <v>97</v>
      </c>
      <c r="D123" s="54"/>
      <c r="E123" s="18" t="s">
        <v>63</v>
      </c>
      <c r="F123" s="7">
        <f t="shared" si="62"/>
        <v>26120.9</v>
      </c>
      <c r="G123" s="7">
        <v>0</v>
      </c>
      <c r="H123" s="7">
        <v>9566.7</v>
      </c>
      <c r="I123" s="7">
        <v>0</v>
      </c>
      <c r="J123" s="7">
        <v>0</v>
      </c>
      <c r="K123" s="7">
        <v>16554.2</v>
      </c>
      <c r="L123" s="7">
        <v>0</v>
      </c>
      <c r="M123" s="8">
        <v>0</v>
      </c>
      <c r="N123" s="8">
        <v>0</v>
      </c>
      <c r="O123" s="8">
        <v>0</v>
      </c>
      <c r="Q123" s="26"/>
    </row>
    <row r="124" spans="1:17" s="36" customFormat="1" ht="57.75" customHeight="1">
      <c r="A124" s="58"/>
      <c r="B124" s="50"/>
      <c r="C124" s="47"/>
      <c r="D124" s="42"/>
      <c r="E124" s="18" t="s">
        <v>79</v>
      </c>
      <c r="F124" s="7">
        <f t="shared" si="62"/>
        <v>8707</v>
      </c>
      <c r="G124" s="7">
        <v>0</v>
      </c>
      <c r="H124" s="7">
        <v>3188.9</v>
      </c>
      <c r="I124" s="7">
        <v>0</v>
      </c>
      <c r="J124" s="7">
        <v>0</v>
      </c>
      <c r="K124" s="7">
        <v>5518.1</v>
      </c>
      <c r="L124" s="7">
        <v>0</v>
      </c>
      <c r="M124" s="8">
        <v>0</v>
      </c>
      <c r="N124" s="8">
        <v>0</v>
      </c>
      <c r="O124" s="8">
        <v>0</v>
      </c>
      <c r="Q124" s="26"/>
    </row>
    <row r="125" spans="1:17" s="36" customFormat="1" ht="47.25" customHeight="1">
      <c r="A125" s="16" t="s">
        <v>132</v>
      </c>
      <c r="B125" s="14" t="s">
        <v>117</v>
      </c>
      <c r="C125" s="12" t="s">
        <v>153</v>
      </c>
      <c r="D125" s="15" t="s">
        <v>116</v>
      </c>
      <c r="E125" s="18" t="s">
        <v>63</v>
      </c>
      <c r="F125" s="7">
        <f t="shared" si="62"/>
        <v>62886.8</v>
      </c>
      <c r="G125" s="7">
        <v>9510.1</v>
      </c>
      <c r="H125" s="7">
        <v>9564.1</v>
      </c>
      <c r="I125" s="7">
        <v>5688.1</v>
      </c>
      <c r="J125" s="7">
        <v>23198.9</v>
      </c>
      <c r="K125" s="7">
        <v>6591.1</v>
      </c>
      <c r="L125" s="7">
        <v>4110.1</v>
      </c>
      <c r="M125" s="8">
        <v>4224.4</v>
      </c>
      <c r="N125" s="8">
        <v>0</v>
      </c>
      <c r="O125" s="8">
        <v>0</v>
      </c>
      <c r="Q125" s="26"/>
    </row>
    <row r="126" spans="1:17" s="36" customFormat="1" ht="36.75" customHeight="1">
      <c r="A126" s="56" t="s">
        <v>133</v>
      </c>
      <c r="B126" s="48" t="s">
        <v>234</v>
      </c>
      <c r="C126" s="46" t="s">
        <v>62</v>
      </c>
      <c r="D126" s="41" t="s">
        <v>134</v>
      </c>
      <c r="E126" s="18" t="s">
        <v>211</v>
      </c>
      <c r="F126" s="7">
        <f t="shared" si="62"/>
        <v>19841.5</v>
      </c>
      <c r="G126" s="7">
        <v>11470.8</v>
      </c>
      <c r="H126" s="7">
        <v>1766.7</v>
      </c>
      <c r="I126" s="7">
        <v>5766.2</v>
      </c>
      <c r="J126" s="7">
        <v>837.8</v>
      </c>
      <c r="K126" s="7">
        <v>0</v>
      </c>
      <c r="L126" s="7">
        <v>0</v>
      </c>
      <c r="M126" s="8">
        <v>0</v>
      </c>
      <c r="N126" s="8">
        <v>0</v>
      </c>
      <c r="O126" s="8">
        <v>0</v>
      </c>
      <c r="Q126" s="26"/>
    </row>
    <row r="127" spans="1:17" s="36" customFormat="1" ht="44.25" customHeight="1">
      <c r="A127" s="57"/>
      <c r="B127" s="49"/>
      <c r="C127" s="47"/>
      <c r="D127" s="54"/>
      <c r="E127" s="18" t="s">
        <v>212</v>
      </c>
      <c r="F127" s="7">
        <f t="shared" si="62"/>
        <v>213.00000000000003</v>
      </c>
      <c r="G127" s="7">
        <v>115.9</v>
      </c>
      <c r="H127" s="7">
        <v>17.8</v>
      </c>
      <c r="I127" s="7">
        <v>72.5</v>
      </c>
      <c r="J127" s="7">
        <v>6.8</v>
      </c>
      <c r="K127" s="7">
        <v>0</v>
      </c>
      <c r="L127" s="7">
        <v>0</v>
      </c>
      <c r="M127" s="8">
        <v>0</v>
      </c>
      <c r="N127" s="8">
        <v>0</v>
      </c>
      <c r="O127" s="8">
        <v>0</v>
      </c>
      <c r="Q127" s="26"/>
    </row>
    <row r="128" spans="1:17" s="36" customFormat="1" ht="35.25" customHeight="1">
      <c r="A128" s="57"/>
      <c r="B128" s="49"/>
      <c r="C128" s="46" t="s">
        <v>78</v>
      </c>
      <c r="D128" s="54"/>
      <c r="E128" s="18" t="s">
        <v>211</v>
      </c>
      <c r="F128" s="7">
        <f t="shared" si="62"/>
        <v>18523</v>
      </c>
      <c r="G128" s="7">
        <v>5240</v>
      </c>
      <c r="H128" s="7">
        <v>7876.3</v>
      </c>
      <c r="I128" s="7">
        <v>5354.2</v>
      </c>
      <c r="J128" s="7">
        <v>52.5</v>
      </c>
      <c r="K128" s="7">
        <v>0</v>
      </c>
      <c r="L128" s="7">
        <v>0</v>
      </c>
      <c r="M128" s="8">
        <v>0</v>
      </c>
      <c r="N128" s="8">
        <v>0</v>
      </c>
      <c r="O128" s="8">
        <v>0</v>
      </c>
      <c r="Q128" s="26"/>
    </row>
    <row r="129" spans="1:17" s="36" customFormat="1" ht="54.75" customHeight="1">
      <c r="A129" s="57"/>
      <c r="B129" s="49"/>
      <c r="C129" s="47"/>
      <c r="D129" s="54"/>
      <c r="E129" s="18" t="s">
        <v>212</v>
      </c>
      <c r="F129" s="7">
        <f t="shared" si="62"/>
        <v>215.70000000000002</v>
      </c>
      <c r="G129" s="7">
        <v>52.9</v>
      </c>
      <c r="H129" s="7">
        <v>108.1</v>
      </c>
      <c r="I129" s="7">
        <v>54.3</v>
      </c>
      <c r="J129" s="7">
        <v>0.4</v>
      </c>
      <c r="K129" s="7">
        <v>0</v>
      </c>
      <c r="L129" s="7">
        <v>0</v>
      </c>
      <c r="M129" s="8">
        <v>0</v>
      </c>
      <c r="N129" s="8">
        <v>0</v>
      </c>
      <c r="O129" s="8">
        <v>0</v>
      </c>
      <c r="Q129" s="26"/>
    </row>
    <row r="130" spans="1:17" s="36" customFormat="1" ht="35.25" customHeight="1">
      <c r="A130" s="57"/>
      <c r="B130" s="49"/>
      <c r="C130" s="46" t="s">
        <v>131</v>
      </c>
      <c r="D130" s="54"/>
      <c r="E130" s="18" t="s">
        <v>211</v>
      </c>
      <c r="F130" s="7">
        <f t="shared" si="62"/>
        <v>2259.8</v>
      </c>
      <c r="G130" s="7">
        <v>0</v>
      </c>
      <c r="H130" s="7">
        <v>2259.8</v>
      </c>
      <c r="I130" s="7">
        <v>0</v>
      </c>
      <c r="J130" s="7">
        <v>0</v>
      </c>
      <c r="K130" s="7">
        <v>0</v>
      </c>
      <c r="L130" s="7">
        <v>0</v>
      </c>
      <c r="M130" s="8">
        <v>0</v>
      </c>
      <c r="N130" s="8">
        <v>0</v>
      </c>
      <c r="O130" s="8">
        <v>0</v>
      </c>
      <c r="Q130" s="26"/>
    </row>
    <row r="131" spans="1:17" s="36" customFormat="1" ht="45" customHeight="1">
      <c r="A131" s="58"/>
      <c r="B131" s="50"/>
      <c r="C131" s="47"/>
      <c r="D131" s="42"/>
      <c r="E131" s="18" t="s">
        <v>212</v>
      </c>
      <c r="F131" s="7">
        <f t="shared" si="62"/>
        <v>22.8</v>
      </c>
      <c r="G131" s="7">
        <v>0</v>
      </c>
      <c r="H131" s="7">
        <v>22.8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  <c r="N131" s="8">
        <v>0</v>
      </c>
      <c r="O131" s="8">
        <v>0</v>
      </c>
      <c r="Q131" s="26"/>
    </row>
    <row r="132" spans="1:17" s="36" customFormat="1" ht="57" customHeight="1">
      <c r="A132" s="56" t="s">
        <v>138</v>
      </c>
      <c r="B132" s="48" t="s">
        <v>245</v>
      </c>
      <c r="C132" s="46" t="s">
        <v>78</v>
      </c>
      <c r="D132" s="41" t="s">
        <v>128</v>
      </c>
      <c r="E132" s="18" t="s">
        <v>79</v>
      </c>
      <c r="F132" s="7">
        <f t="shared" si="62"/>
        <v>24674.1</v>
      </c>
      <c r="G132" s="7">
        <v>0</v>
      </c>
      <c r="H132" s="7">
        <v>24674.1</v>
      </c>
      <c r="I132" s="7">
        <v>0</v>
      </c>
      <c r="J132" s="7">
        <v>0</v>
      </c>
      <c r="K132" s="7">
        <v>0</v>
      </c>
      <c r="L132" s="7">
        <v>0</v>
      </c>
      <c r="M132" s="8">
        <v>0</v>
      </c>
      <c r="N132" s="8">
        <v>0</v>
      </c>
      <c r="O132" s="8">
        <v>0</v>
      </c>
      <c r="Q132" s="26"/>
    </row>
    <row r="133" spans="1:17" s="36" customFormat="1" ht="49.5" customHeight="1">
      <c r="A133" s="58"/>
      <c r="B133" s="50"/>
      <c r="C133" s="47"/>
      <c r="D133" s="42"/>
      <c r="E133" s="18" t="s">
        <v>63</v>
      </c>
      <c r="F133" s="7">
        <f t="shared" si="62"/>
        <v>74124.4</v>
      </c>
      <c r="G133" s="7">
        <v>0</v>
      </c>
      <c r="H133" s="7">
        <v>74124.4</v>
      </c>
      <c r="I133" s="7">
        <v>0</v>
      </c>
      <c r="J133" s="7">
        <v>0</v>
      </c>
      <c r="K133" s="7">
        <v>0</v>
      </c>
      <c r="L133" s="7">
        <v>0</v>
      </c>
      <c r="M133" s="8">
        <v>0</v>
      </c>
      <c r="N133" s="8">
        <v>0</v>
      </c>
      <c r="O133" s="8">
        <v>0</v>
      </c>
      <c r="Q133" s="26"/>
    </row>
    <row r="134" spans="1:17" s="36" customFormat="1" ht="111.75" customHeight="1">
      <c r="A134" s="16" t="s">
        <v>151</v>
      </c>
      <c r="B134" s="22" t="s">
        <v>241</v>
      </c>
      <c r="C134" s="12" t="s">
        <v>97</v>
      </c>
      <c r="D134" s="15" t="s">
        <v>129</v>
      </c>
      <c r="E134" s="18" t="s">
        <v>47</v>
      </c>
      <c r="F134" s="7">
        <f t="shared" si="62"/>
        <v>1562.3</v>
      </c>
      <c r="G134" s="7">
        <v>0</v>
      </c>
      <c r="H134" s="7">
        <v>1562.3</v>
      </c>
      <c r="I134" s="7">
        <v>0</v>
      </c>
      <c r="J134" s="7">
        <v>0</v>
      </c>
      <c r="K134" s="7">
        <v>0</v>
      </c>
      <c r="L134" s="7">
        <v>0</v>
      </c>
      <c r="M134" s="8">
        <v>0</v>
      </c>
      <c r="N134" s="8">
        <v>0</v>
      </c>
      <c r="O134" s="8">
        <v>0</v>
      </c>
      <c r="Q134" s="26"/>
    </row>
    <row r="135" spans="1:17" s="36" customFormat="1" ht="30" customHeight="1">
      <c r="A135" s="56" t="s">
        <v>172</v>
      </c>
      <c r="B135" s="48" t="s">
        <v>140</v>
      </c>
      <c r="C135" s="12" t="s">
        <v>62</v>
      </c>
      <c r="D135" s="41" t="s">
        <v>139</v>
      </c>
      <c r="E135" s="48" t="s">
        <v>47</v>
      </c>
      <c r="F135" s="7">
        <f t="shared" si="62"/>
        <v>42</v>
      </c>
      <c r="G135" s="7">
        <v>0</v>
      </c>
      <c r="H135" s="7">
        <v>0</v>
      </c>
      <c r="I135" s="7">
        <v>16.3</v>
      </c>
      <c r="J135" s="7">
        <v>25.7</v>
      </c>
      <c r="K135" s="7">
        <v>0</v>
      </c>
      <c r="L135" s="7">
        <v>0</v>
      </c>
      <c r="M135" s="8">
        <v>0</v>
      </c>
      <c r="N135" s="8">
        <v>0</v>
      </c>
      <c r="O135" s="8">
        <v>0</v>
      </c>
      <c r="Q135" s="26"/>
    </row>
    <row r="136" spans="1:17" s="36" customFormat="1" ht="30.75" customHeight="1">
      <c r="A136" s="58"/>
      <c r="B136" s="50"/>
      <c r="C136" s="12" t="s">
        <v>97</v>
      </c>
      <c r="D136" s="42"/>
      <c r="E136" s="50"/>
      <c r="F136" s="7">
        <f t="shared" si="62"/>
        <v>4197.700000000001</v>
      </c>
      <c r="G136" s="7">
        <v>0</v>
      </c>
      <c r="H136" s="7">
        <v>0</v>
      </c>
      <c r="I136" s="7">
        <v>1626.9</v>
      </c>
      <c r="J136" s="7">
        <v>2570.8</v>
      </c>
      <c r="K136" s="7">
        <v>0</v>
      </c>
      <c r="L136" s="7">
        <v>0</v>
      </c>
      <c r="M136" s="8">
        <v>0</v>
      </c>
      <c r="N136" s="8">
        <v>0</v>
      </c>
      <c r="O136" s="8">
        <v>0</v>
      </c>
      <c r="Q136" s="26"/>
    </row>
    <row r="137" spans="1:17" s="36" customFormat="1" ht="93" customHeight="1">
      <c r="A137" s="16" t="s">
        <v>173</v>
      </c>
      <c r="B137" s="24" t="s">
        <v>190</v>
      </c>
      <c r="C137" s="12" t="s">
        <v>97</v>
      </c>
      <c r="D137" s="15" t="s">
        <v>152</v>
      </c>
      <c r="E137" s="14" t="s">
        <v>47</v>
      </c>
      <c r="F137" s="7">
        <f t="shared" si="62"/>
        <v>286035.4</v>
      </c>
      <c r="G137" s="7">
        <v>0</v>
      </c>
      <c r="H137" s="7">
        <v>0</v>
      </c>
      <c r="I137" s="7">
        <v>0</v>
      </c>
      <c r="J137" s="7">
        <v>286035.4</v>
      </c>
      <c r="K137" s="7">
        <v>0</v>
      </c>
      <c r="L137" s="7">
        <v>0</v>
      </c>
      <c r="M137" s="8">
        <v>0</v>
      </c>
      <c r="N137" s="8">
        <v>0</v>
      </c>
      <c r="O137" s="8">
        <v>0</v>
      </c>
      <c r="Q137" s="26"/>
    </row>
    <row r="138" spans="1:17" s="36" customFormat="1" ht="95.25" customHeight="1">
      <c r="A138" s="16" t="s">
        <v>181</v>
      </c>
      <c r="B138" s="1" t="s">
        <v>183</v>
      </c>
      <c r="C138" s="12" t="s">
        <v>192</v>
      </c>
      <c r="D138" s="15" t="s">
        <v>185</v>
      </c>
      <c r="E138" s="14" t="s">
        <v>47</v>
      </c>
      <c r="F138" s="7">
        <f t="shared" si="62"/>
        <v>62766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62766</v>
      </c>
      <c r="M138" s="8">
        <v>0</v>
      </c>
      <c r="N138" s="8">
        <v>0</v>
      </c>
      <c r="O138" s="8">
        <v>0</v>
      </c>
      <c r="Q138" s="26"/>
    </row>
    <row r="139" spans="1:17" s="36" customFormat="1" ht="93" customHeight="1">
      <c r="A139" s="16" t="s">
        <v>182</v>
      </c>
      <c r="B139" s="1" t="s">
        <v>184</v>
      </c>
      <c r="C139" s="12" t="s">
        <v>192</v>
      </c>
      <c r="D139" s="15" t="s">
        <v>186</v>
      </c>
      <c r="E139" s="14" t="s">
        <v>47</v>
      </c>
      <c r="F139" s="7">
        <f t="shared" si="62"/>
        <v>62766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62766</v>
      </c>
      <c r="M139" s="8">
        <v>0</v>
      </c>
      <c r="N139" s="8">
        <v>0</v>
      </c>
      <c r="O139" s="8">
        <v>0</v>
      </c>
      <c r="Q139" s="26"/>
    </row>
    <row r="140" spans="1:17" s="36" customFormat="1" ht="60" customHeight="1">
      <c r="A140" s="16" t="s">
        <v>31</v>
      </c>
      <c r="B140" s="24" t="s">
        <v>235</v>
      </c>
      <c r="C140" s="12"/>
      <c r="D140" s="15" t="s">
        <v>109</v>
      </c>
      <c r="E140" s="18"/>
      <c r="F140" s="7">
        <f t="shared" si="62"/>
        <v>71563.8</v>
      </c>
      <c r="G140" s="7">
        <f>G141+G142</f>
        <v>71563.8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0</v>
      </c>
      <c r="N140" s="8">
        <v>0</v>
      </c>
      <c r="O140" s="8">
        <v>0</v>
      </c>
      <c r="Q140" s="26"/>
    </row>
    <row r="141" spans="1:17" s="36" customFormat="1" ht="48" customHeight="1">
      <c r="A141" s="56" t="s">
        <v>107</v>
      </c>
      <c r="B141" s="48" t="s">
        <v>108</v>
      </c>
      <c r="C141" s="46" t="s">
        <v>78</v>
      </c>
      <c r="D141" s="41" t="s">
        <v>110</v>
      </c>
      <c r="E141" s="18" t="s">
        <v>63</v>
      </c>
      <c r="F141" s="7">
        <f t="shared" si="62"/>
        <v>67985.6</v>
      </c>
      <c r="G141" s="7">
        <v>67985.6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8">
        <v>0</v>
      </c>
      <c r="N141" s="8">
        <v>0</v>
      </c>
      <c r="O141" s="8">
        <v>0</v>
      </c>
      <c r="Q141" s="26"/>
    </row>
    <row r="142" spans="1:17" s="36" customFormat="1" ht="54.75" customHeight="1">
      <c r="A142" s="58"/>
      <c r="B142" s="50"/>
      <c r="C142" s="47"/>
      <c r="D142" s="42"/>
      <c r="E142" s="18" t="s">
        <v>79</v>
      </c>
      <c r="F142" s="7">
        <f t="shared" si="62"/>
        <v>3578.2</v>
      </c>
      <c r="G142" s="7">
        <v>3578.2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8">
        <v>0</v>
      </c>
      <c r="N142" s="8">
        <v>0</v>
      </c>
      <c r="O142" s="8">
        <v>0</v>
      </c>
      <c r="Q142" s="26"/>
    </row>
    <row r="143" spans="1:17" s="36" customFormat="1" ht="11.25">
      <c r="A143" s="62" t="s">
        <v>178</v>
      </c>
      <c r="B143" s="63" t="s">
        <v>198</v>
      </c>
      <c r="C143" s="64"/>
      <c r="D143" s="40" t="s">
        <v>92</v>
      </c>
      <c r="E143" s="18" t="s">
        <v>2</v>
      </c>
      <c r="F143" s="7">
        <f t="shared" si="62"/>
        <v>1313159.6</v>
      </c>
      <c r="G143" s="7">
        <f aca="true" t="shared" si="63" ref="G143:K144">G146</f>
        <v>121819</v>
      </c>
      <c r="H143" s="7">
        <f t="shared" si="63"/>
        <v>119126</v>
      </c>
      <c r="I143" s="7">
        <f t="shared" si="63"/>
        <v>132574.9</v>
      </c>
      <c r="J143" s="7">
        <f t="shared" si="63"/>
        <v>149292.7</v>
      </c>
      <c r="K143" s="7">
        <f t="shared" si="63"/>
        <v>158112.4</v>
      </c>
      <c r="L143" s="7">
        <f aca="true" t="shared" si="64" ref="L143:O144">L146</f>
        <v>162556.5</v>
      </c>
      <c r="M143" s="7">
        <f t="shared" si="64"/>
        <v>162556.5</v>
      </c>
      <c r="N143" s="7">
        <f t="shared" si="64"/>
        <v>153560.8</v>
      </c>
      <c r="O143" s="7">
        <f t="shared" si="64"/>
        <v>153560.8</v>
      </c>
      <c r="Q143" s="26"/>
    </row>
    <row r="144" spans="1:17" s="36" customFormat="1" ht="43.5" customHeight="1">
      <c r="A144" s="62"/>
      <c r="B144" s="63"/>
      <c r="C144" s="64"/>
      <c r="D144" s="40"/>
      <c r="E144" s="18" t="s">
        <v>73</v>
      </c>
      <c r="F144" s="7">
        <f t="shared" si="62"/>
        <v>1313159.6</v>
      </c>
      <c r="G144" s="7">
        <f t="shared" si="63"/>
        <v>121819</v>
      </c>
      <c r="H144" s="7">
        <f t="shared" si="63"/>
        <v>119126</v>
      </c>
      <c r="I144" s="7">
        <f t="shared" si="63"/>
        <v>132574.9</v>
      </c>
      <c r="J144" s="7">
        <f t="shared" si="63"/>
        <v>149292.7</v>
      </c>
      <c r="K144" s="7">
        <f t="shared" si="63"/>
        <v>158112.4</v>
      </c>
      <c r="L144" s="7">
        <f t="shared" si="64"/>
        <v>162556.5</v>
      </c>
      <c r="M144" s="7">
        <f t="shared" si="64"/>
        <v>162556.5</v>
      </c>
      <c r="N144" s="7">
        <f t="shared" si="64"/>
        <v>153560.8</v>
      </c>
      <c r="O144" s="7">
        <f t="shared" si="64"/>
        <v>153560.8</v>
      </c>
      <c r="Q144" s="26"/>
    </row>
    <row r="145" spans="1:17" s="36" customFormat="1" ht="22.5">
      <c r="A145" s="62"/>
      <c r="B145" s="63"/>
      <c r="C145" s="64"/>
      <c r="D145" s="40"/>
      <c r="E145" s="18" t="s">
        <v>3</v>
      </c>
      <c r="F145" s="7">
        <f t="shared" si="62"/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Q145" s="26"/>
    </row>
    <row r="146" spans="1:17" s="36" customFormat="1" ht="22.5">
      <c r="A146" s="62"/>
      <c r="B146" s="63"/>
      <c r="C146" s="64"/>
      <c r="D146" s="40"/>
      <c r="E146" s="18" t="s">
        <v>213</v>
      </c>
      <c r="F146" s="7">
        <f t="shared" si="62"/>
        <v>1313159.6</v>
      </c>
      <c r="G146" s="7">
        <f aca="true" t="shared" si="65" ref="G146:O146">G147</f>
        <v>121819</v>
      </c>
      <c r="H146" s="7">
        <f t="shared" si="65"/>
        <v>119126</v>
      </c>
      <c r="I146" s="7">
        <f t="shared" si="65"/>
        <v>132574.9</v>
      </c>
      <c r="J146" s="7">
        <f t="shared" si="65"/>
        <v>149292.7</v>
      </c>
      <c r="K146" s="7">
        <f t="shared" si="65"/>
        <v>158112.4</v>
      </c>
      <c r="L146" s="7">
        <f t="shared" si="65"/>
        <v>162556.5</v>
      </c>
      <c r="M146" s="7">
        <f t="shared" si="65"/>
        <v>162556.5</v>
      </c>
      <c r="N146" s="7">
        <f t="shared" si="65"/>
        <v>153560.8</v>
      </c>
      <c r="O146" s="7">
        <f t="shared" si="65"/>
        <v>153560.8</v>
      </c>
      <c r="Q146" s="26"/>
    </row>
    <row r="147" spans="1:17" s="36" customFormat="1" ht="42.75" customHeight="1">
      <c r="A147" s="62"/>
      <c r="B147" s="63"/>
      <c r="C147" s="64"/>
      <c r="D147" s="40"/>
      <c r="E147" s="18" t="s">
        <v>73</v>
      </c>
      <c r="F147" s="7">
        <f t="shared" si="62"/>
        <v>1313159.6</v>
      </c>
      <c r="G147" s="7">
        <f aca="true" t="shared" si="66" ref="G147:O147">G149+G151</f>
        <v>121819</v>
      </c>
      <c r="H147" s="7">
        <f t="shared" si="66"/>
        <v>119126</v>
      </c>
      <c r="I147" s="7">
        <f t="shared" si="66"/>
        <v>132574.9</v>
      </c>
      <c r="J147" s="7">
        <f t="shared" si="66"/>
        <v>149292.7</v>
      </c>
      <c r="K147" s="7">
        <f t="shared" si="66"/>
        <v>158112.4</v>
      </c>
      <c r="L147" s="7">
        <f t="shared" si="66"/>
        <v>162556.5</v>
      </c>
      <c r="M147" s="7">
        <f t="shared" si="66"/>
        <v>162556.5</v>
      </c>
      <c r="N147" s="7">
        <f t="shared" si="66"/>
        <v>153560.8</v>
      </c>
      <c r="O147" s="7">
        <f t="shared" si="66"/>
        <v>153560.8</v>
      </c>
      <c r="Q147" s="26"/>
    </row>
    <row r="148" spans="1:17" s="36" customFormat="1" ht="22.5">
      <c r="A148" s="62"/>
      <c r="B148" s="63"/>
      <c r="C148" s="64"/>
      <c r="D148" s="40"/>
      <c r="E148" s="18" t="s">
        <v>3</v>
      </c>
      <c r="F148" s="7">
        <f t="shared" si="62"/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Q148" s="26"/>
    </row>
    <row r="149" spans="1:17" s="36" customFormat="1" ht="33.75">
      <c r="A149" s="17" t="s">
        <v>32</v>
      </c>
      <c r="B149" s="18" t="s">
        <v>199</v>
      </c>
      <c r="C149" s="19"/>
      <c r="D149" s="20" t="s">
        <v>33</v>
      </c>
      <c r="E149" s="18"/>
      <c r="F149" s="7">
        <f t="shared" si="62"/>
        <v>1313151</v>
      </c>
      <c r="G149" s="7">
        <f aca="true" t="shared" si="67" ref="G149:O149">G150</f>
        <v>121810.4</v>
      </c>
      <c r="H149" s="7">
        <f t="shared" si="67"/>
        <v>119126</v>
      </c>
      <c r="I149" s="7">
        <f t="shared" si="67"/>
        <v>132574.9</v>
      </c>
      <c r="J149" s="7">
        <f t="shared" si="67"/>
        <v>149292.7</v>
      </c>
      <c r="K149" s="7">
        <f t="shared" si="67"/>
        <v>158112.4</v>
      </c>
      <c r="L149" s="7">
        <f t="shared" si="67"/>
        <v>162556.5</v>
      </c>
      <c r="M149" s="7">
        <f t="shared" si="67"/>
        <v>162556.5</v>
      </c>
      <c r="N149" s="7">
        <f t="shared" si="67"/>
        <v>153560.8</v>
      </c>
      <c r="O149" s="7">
        <f t="shared" si="67"/>
        <v>153560.8</v>
      </c>
      <c r="Q149" s="26"/>
    </row>
    <row r="150" spans="1:17" s="36" customFormat="1" ht="49.5" customHeight="1">
      <c r="A150" s="17" t="s">
        <v>34</v>
      </c>
      <c r="B150" s="18" t="s">
        <v>35</v>
      </c>
      <c r="C150" s="19" t="s">
        <v>62</v>
      </c>
      <c r="D150" s="20" t="s">
        <v>36</v>
      </c>
      <c r="E150" s="22" t="s">
        <v>214</v>
      </c>
      <c r="F150" s="7">
        <f t="shared" si="62"/>
        <v>1313151</v>
      </c>
      <c r="G150" s="7">
        <v>121810.4</v>
      </c>
      <c r="H150" s="7">
        <v>119126</v>
      </c>
      <c r="I150" s="7">
        <v>132574.9</v>
      </c>
      <c r="J150" s="7">
        <v>149292.7</v>
      </c>
      <c r="K150" s="7">
        <v>158112.4</v>
      </c>
      <c r="L150" s="7">
        <v>162556.5</v>
      </c>
      <c r="M150" s="8">
        <v>162556.5</v>
      </c>
      <c r="N150" s="8">
        <v>153560.8</v>
      </c>
      <c r="O150" s="8">
        <v>153560.8</v>
      </c>
      <c r="Q150" s="26"/>
    </row>
    <row r="151" spans="1:17" s="36" customFormat="1" ht="46.5" customHeight="1">
      <c r="A151" s="17" t="s">
        <v>37</v>
      </c>
      <c r="B151" s="18" t="s">
        <v>200</v>
      </c>
      <c r="C151" s="19"/>
      <c r="D151" s="20" t="s">
        <v>126</v>
      </c>
      <c r="E151" s="18" t="s">
        <v>214</v>
      </c>
      <c r="F151" s="7">
        <f t="shared" si="62"/>
        <v>8.6</v>
      </c>
      <c r="G151" s="7">
        <f aca="true" t="shared" si="68" ref="G151:O151">G152</f>
        <v>8.6</v>
      </c>
      <c r="H151" s="7">
        <f t="shared" si="68"/>
        <v>0</v>
      </c>
      <c r="I151" s="7">
        <f t="shared" si="68"/>
        <v>0</v>
      </c>
      <c r="J151" s="7">
        <f t="shared" si="68"/>
        <v>0</v>
      </c>
      <c r="K151" s="7">
        <f t="shared" si="68"/>
        <v>0</v>
      </c>
      <c r="L151" s="7">
        <f t="shared" si="68"/>
        <v>0</v>
      </c>
      <c r="M151" s="7">
        <f t="shared" si="68"/>
        <v>0</v>
      </c>
      <c r="N151" s="7">
        <f t="shared" si="68"/>
        <v>0</v>
      </c>
      <c r="O151" s="7">
        <f t="shared" si="68"/>
        <v>0</v>
      </c>
      <c r="Q151" s="26"/>
    </row>
    <row r="152" spans="1:17" s="36" customFormat="1" ht="58.5" customHeight="1">
      <c r="A152" s="17" t="s">
        <v>125</v>
      </c>
      <c r="B152" s="22" t="s">
        <v>236</v>
      </c>
      <c r="C152" s="19" t="s">
        <v>62</v>
      </c>
      <c r="D152" s="20" t="s">
        <v>127</v>
      </c>
      <c r="E152" s="18" t="s">
        <v>214</v>
      </c>
      <c r="F152" s="7">
        <f t="shared" si="62"/>
        <v>8.6</v>
      </c>
      <c r="G152" s="7">
        <v>8.6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8">
        <v>0</v>
      </c>
      <c r="N152" s="8">
        <v>0</v>
      </c>
      <c r="O152" s="8">
        <v>0</v>
      </c>
      <c r="Q152" s="26"/>
    </row>
    <row r="153" spans="1:17" s="36" customFormat="1" ht="11.25">
      <c r="A153" s="62" t="s">
        <v>179</v>
      </c>
      <c r="B153" s="63" t="s">
        <v>237</v>
      </c>
      <c r="C153" s="64"/>
      <c r="D153" s="40" t="s">
        <v>91</v>
      </c>
      <c r="E153" s="18" t="s">
        <v>2</v>
      </c>
      <c r="F153" s="7">
        <f t="shared" si="62"/>
        <v>411487.5</v>
      </c>
      <c r="G153" s="7">
        <f aca="true" t="shared" si="69" ref="G153:O153">G154+G155</f>
        <v>34754.6</v>
      </c>
      <c r="H153" s="7">
        <f t="shared" si="69"/>
        <v>72901.90000000001</v>
      </c>
      <c r="I153" s="7">
        <f t="shared" si="69"/>
        <v>37171.700000000004</v>
      </c>
      <c r="J153" s="7">
        <f t="shared" si="69"/>
        <v>42118.3</v>
      </c>
      <c r="K153" s="7">
        <f t="shared" si="69"/>
        <v>53357.99999999999</v>
      </c>
      <c r="L153" s="7">
        <f t="shared" si="69"/>
        <v>45236.5</v>
      </c>
      <c r="M153" s="7">
        <f t="shared" si="69"/>
        <v>45236.5</v>
      </c>
      <c r="N153" s="7">
        <f t="shared" si="69"/>
        <v>40355</v>
      </c>
      <c r="O153" s="7">
        <f t="shared" si="69"/>
        <v>40355</v>
      </c>
      <c r="Q153" s="26"/>
    </row>
    <row r="154" spans="1:17" s="36" customFormat="1" ht="35.25" customHeight="1">
      <c r="A154" s="62"/>
      <c r="B154" s="63"/>
      <c r="C154" s="64"/>
      <c r="D154" s="40"/>
      <c r="E154" s="18" t="s">
        <v>73</v>
      </c>
      <c r="F154" s="7">
        <f t="shared" si="62"/>
        <v>411018.19999999995</v>
      </c>
      <c r="G154" s="7">
        <f aca="true" t="shared" si="70" ref="G154:O155">G157</f>
        <v>34409.2</v>
      </c>
      <c r="H154" s="7">
        <f t="shared" si="70"/>
        <v>72808.6</v>
      </c>
      <c r="I154" s="7">
        <f t="shared" si="70"/>
        <v>37171.700000000004</v>
      </c>
      <c r="J154" s="7">
        <f t="shared" si="70"/>
        <v>42118.3</v>
      </c>
      <c r="K154" s="7">
        <f t="shared" si="70"/>
        <v>53327.399999999994</v>
      </c>
      <c r="L154" s="7">
        <f t="shared" si="70"/>
        <v>45236.5</v>
      </c>
      <c r="M154" s="7">
        <f t="shared" si="70"/>
        <v>45236.5</v>
      </c>
      <c r="N154" s="7">
        <f t="shared" si="70"/>
        <v>40355</v>
      </c>
      <c r="O154" s="7">
        <f t="shared" si="70"/>
        <v>40355</v>
      </c>
      <c r="Q154" s="26"/>
    </row>
    <row r="155" spans="1:17" s="36" customFormat="1" ht="22.5">
      <c r="A155" s="62"/>
      <c r="B155" s="63"/>
      <c r="C155" s="64"/>
      <c r="D155" s="40"/>
      <c r="E155" s="18" t="s">
        <v>3</v>
      </c>
      <c r="F155" s="7">
        <f t="shared" si="62"/>
        <v>469.3</v>
      </c>
      <c r="G155" s="7">
        <f t="shared" si="70"/>
        <v>345.4</v>
      </c>
      <c r="H155" s="7">
        <f t="shared" si="70"/>
        <v>93.3</v>
      </c>
      <c r="I155" s="7">
        <f t="shared" si="70"/>
        <v>0</v>
      </c>
      <c r="J155" s="7">
        <f t="shared" si="70"/>
        <v>0</v>
      </c>
      <c r="K155" s="7">
        <f t="shared" si="70"/>
        <v>30.6</v>
      </c>
      <c r="L155" s="7">
        <f>L158</f>
        <v>0</v>
      </c>
      <c r="M155" s="7">
        <f>M158</f>
        <v>0</v>
      </c>
      <c r="N155" s="7">
        <f>N158</f>
        <v>0</v>
      </c>
      <c r="O155" s="7">
        <f>O158</f>
        <v>0</v>
      </c>
      <c r="Q155" s="26"/>
    </row>
    <row r="156" spans="1:17" s="36" customFormat="1" ht="22.5">
      <c r="A156" s="62"/>
      <c r="B156" s="63"/>
      <c r="C156" s="64"/>
      <c r="D156" s="40"/>
      <c r="E156" s="18" t="s">
        <v>4</v>
      </c>
      <c r="F156" s="7">
        <f t="shared" si="62"/>
        <v>411487.5</v>
      </c>
      <c r="G156" s="7">
        <f>SUM(G157:G158)</f>
        <v>34754.6</v>
      </c>
      <c r="H156" s="7">
        <f aca="true" t="shared" si="71" ref="H156:O156">SUM(H157:H158)</f>
        <v>72901.90000000001</v>
      </c>
      <c r="I156" s="7">
        <f t="shared" si="71"/>
        <v>37171.700000000004</v>
      </c>
      <c r="J156" s="7">
        <f t="shared" si="71"/>
        <v>42118.3</v>
      </c>
      <c r="K156" s="7">
        <f t="shared" si="71"/>
        <v>53357.99999999999</v>
      </c>
      <c r="L156" s="7">
        <f t="shared" si="71"/>
        <v>45236.5</v>
      </c>
      <c r="M156" s="7">
        <f t="shared" si="71"/>
        <v>45236.5</v>
      </c>
      <c r="N156" s="7">
        <f t="shared" si="71"/>
        <v>40355</v>
      </c>
      <c r="O156" s="7">
        <f t="shared" si="71"/>
        <v>40355</v>
      </c>
      <c r="Q156" s="26"/>
    </row>
    <row r="157" spans="1:17" s="36" customFormat="1" ht="41.25" customHeight="1">
      <c r="A157" s="62"/>
      <c r="B157" s="63"/>
      <c r="C157" s="64"/>
      <c r="D157" s="40"/>
      <c r="E157" s="18" t="s">
        <v>73</v>
      </c>
      <c r="F157" s="7">
        <f t="shared" si="62"/>
        <v>411018.19999999995</v>
      </c>
      <c r="G157" s="7">
        <f aca="true" t="shared" si="72" ref="G157:O157">G160+G164</f>
        <v>34409.2</v>
      </c>
      <c r="H157" s="7">
        <f t="shared" si="72"/>
        <v>72808.6</v>
      </c>
      <c r="I157" s="7">
        <f t="shared" si="72"/>
        <v>37171.700000000004</v>
      </c>
      <c r="J157" s="7">
        <f t="shared" si="72"/>
        <v>42118.3</v>
      </c>
      <c r="K157" s="7">
        <f t="shared" si="72"/>
        <v>53327.399999999994</v>
      </c>
      <c r="L157" s="7">
        <f t="shared" si="72"/>
        <v>45236.5</v>
      </c>
      <c r="M157" s="7">
        <f t="shared" si="72"/>
        <v>45236.5</v>
      </c>
      <c r="N157" s="7">
        <f t="shared" si="72"/>
        <v>40355</v>
      </c>
      <c r="O157" s="7">
        <f t="shared" si="72"/>
        <v>40355</v>
      </c>
      <c r="Q157" s="26"/>
    </row>
    <row r="158" spans="1:17" s="36" customFormat="1" ht="22.5">
      <c r="A158" s="62"/>
      <c r="B158" s="63"/>
      <c r="C158" s="64"/>
      <c r="D158" s="40"/>
      <c r="E158" s="18" t="s">
        <v>3</v>
      </c>
      <c r="F158" s="7">
        <f t="shared" si="62"/>
        <v>469.3</v>
      </c>
      <c r="G158" s="7">
        <v>345.4</v>
      </c>
      <c r="H158" s="7">
        <f>H162</f>
        <v>93.3</v>
      </c>
      <c r="I158" s="7">
        <f aca="true" t="shared" si="73" ref="I158:O158">I162</f>
        <v>0</v>
      </c>
      <c r="J158" s="7">
        <f t="shared" si="73"/>
        <v>0</v>
      </c>
      <c r="K158" s="7">
        <f t="shared" si="73"/>
        <v>30.6</v>
      </c>
      <c r="L158" s="7">
        <f t="shared" si="73"/>
        <v>0</v>
      </c>
      <c r="M158" s="7">
        <f t="shared" si="73"/>
        <v>0</v>
      </c>
      <c r="N158" s="7">
        <f t="shared" si="73"/>
        <v>0</v>
      </c>
      <c r="O158" s="7">
        <f t="shared" si="73"/>
        <v>0</v>
      </c>
      <c r="Q158" s="26"/>
    </row>
    <row r="159" spans="1:17" s="36" customFormat="1" ht="33.75">
      <c r="A159" s="17" t="s">
        <v>38</v>
      </c>
      <c r="B159" s="18" t="s">
        <v>201</v>
      </c>
      <c r="C159" s="19"/>
      <c r="D159" s="20" t="s">
        <v>39</v>
      </c>
      <c r="E159" s="18"/>
      <c r="F159" s="7">
        <f t="shared" si="62"/>
        <v>352490.9</v>
      </c>
      <c r="G159" s="7">
        <f>G160+G161</f>
        <v>31945.2</v>
      </c>
      <c r="H159" s="7">
        <f aca="true" t="shared" si="74" ref="H159:O159">H160+H161+H162</f>
        <v>33287.4</v>
      </c>
      <c r="I159" s="7">
        <f t="shared" si="74"/>
        <v>35390.8</v>
      </c>
      <c r="J159" s="7">
        <f t="shared" si="74"/>
        <v>38304.3</v>
      </c>
      <c r="K159" s="7">
        <f>K160+K161+K162</f>
        <v>43780.2</v>
      </c>
      <c r="L159" s="7">
        <f t="shared" si="74"/>
        <v>44886.5</v>
      </c>
      <c r="M159" s="7">
        <f t="shared" si="74"/>
        <v>44886.5</v>
      </c>
      <c r="N159" s="7">
        <f t="shared" si="74"/>
        <v>40005</v>
      </c>
      <c r="O159" s="7">
        <f t="shared" si="74"/>
        <v>40005</v>
      </c>
      <c r="Q159" s="26"/>
    </row>
    <row r="160" spans="1:17" s="36" customFormat="1" ht="60" customHeight="1">
      <c r="A160" s="17" t="s">
        <v>40</v>
      </c>
      <c r="B160" s="18" t="s">
        <v>49</v>
      </c>
      <c r="C160" s="19" t="s">
        <v>62</v>
      </c>
      <c r="D160" s="20" t="s">
        <v>41</v>
      </c>
      <c r="E160" s="18" t="s">
        <v>79</v>
      </c>
      <c r="F160" s="7">
        <f t="shared" si="62"/>
        <v>352021.6</v>
      </c>
      <c r="G160" s="7">
        <v>31599.8</v>
      </c>
      <c r="H160" s="7">
        <v>33194.1</v>
      </c>
      <c r="I160" s="7">
        <v>35390.8</v>
      </c>
      <c r="J160" s="7">
        <v>38304.3</v>
      </c>
      <c r="K160" s="7">
        <v>43749.6</v>
      </c>
      <c r="L160" s="7">
        <v>44886.5</v>
      </c>
      <c r="M160" s="8">
        <v>44886.5</v>
      </c>
      <c r="N160" s="8">
        <v>40005</v>
      </c>
      <c r="O160" s="8">
        <v>40005</v>
      </c>
      <c r="Q160" s="26"/>
    </row>
    <row r="161" spans="1:17" s="36" customFormat="1" ht="49.5" customHeight="1">
      <c r="A161" s="17" t="s">
        <v>121</v>
      </c>
      <c r="B161" s="22" t="s">
        <v>238</v>
      </c>
      <c r="C161" s="19" t="s">
        <v>62</v>
      </c>
      <c r="D161" s="20" t="s">
        <v>120</v>
      </c>
      <c r="E161" s="18" t="s">
        <v>63</v>
      </c>
      <c r="F161" s="7">
        <f>SUM(G161:O161)</f>
        <v>345.4</v>
      </c>
      <c r="G161" s="7">
        <v>345.4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8">
        <v>0</v>
      </c>
      <c r="N161" s="8">
        <v>0</v>
      </c>
      <c r="O161" s="8">
        <v>0</v>
      </c>
      <c r="Q161" s="26"/>
    </row>
    <row r="162" spans="1:17" s="36" customFormat="1" ht="34.5" customHeight="1">
      <c r="A162" s="17" t="s">
        <v>135</v>
      </c>
      <c r="B162" s="18" t="s">
        <v>136</v>
      </c>
      <c r="C162" s="19" t="s">
        <v>62</v>
      </c>
      <c r="D162" s="20" t="s">
        <v>137</v>
      </c>
      <c r="E162" s="18" t="s">
        <v>63</v>
      </c>
      <c r="F162" s="7">
        <f>SUM(G162:O162)</f>
        <v>123.9</v>
      </c>
      <c r="G162" s="7">
        <v>0</v>
      </c>
      <c r="H162" s="7">
        <v>93.3</v>
      </c>
      <c r="I162" s="7">
        <v>0</v>
      </c>
      <c r="J162" s="7">
        <v>0</v>
      </c>
      <c r="K162" s="7">
        <v>30.6</v>
      </c>
      <c r="L162" s="7">
        <v>0</v>
      </c>
      <c r="M162" s="8">
        <v>0</v>
      </c>
      <c r="N162" s="8">
        <v>0</v>
      </c>
      <c r="O162" s="8">
        <v>0</v>
      </c>
      <c r="Q162" s="26"/>
    </row>
    <row r="163" spans="1:17" s="36" customFormat="1" ht="36" customHeight="1">
      <c r="A163" s="17" t="s">
        <v>42</v>
      </c>
      <c r="B163" s="18" t="s">
        <v>200</v>
      </c>
      <c r="C163" s="19"/>
      <c r="D163" s="20" t="s">
        <v>44</v>
      </c>
      <c r="E163" s="18"/>
      <c r="F163" s="7">
        <f>SUM(G163:O163)</f>
        <v>58996.600000000006</v>
      </c>
      <c r="G163" s="7">
        <f aca="true" t="shared" si="75" ref="G163:O163">G164</f>
        <v>2809.4</v>
      </c>
      <c r="H163" s="7">
        <f t="shared" si="75"/>
        <v>39614.5</v>
      </c>
      <c r="I163" s="7">
        <f t="shared" si="75"/>
        <v>1780.9</v>
      </c>
      <c r="J163" s="7">
        <f t="shared" si="75"/>
        <v>3814</v>
      </c>
      <c r="K163" s="7">
        <f t="shared" si="75"/>
        <v>9577.8</v>
      </c>
      <c r="L163" s="7">
        <f t="shared" si="75"/>
        <v>350</v>
      </c>
      <c r="M163" s="7">
        <f t="shared" si="75"/>
        <v>350</v>
      </c>
      <c r="N163" s="7">
        <f t="shared" si="75"/>
        <v>350</v>
      </c>
      <c r="O163" s="7">
        <f t="shared" si="75"/>
        <v>350</v>
      </c>
      <c r="Q163" s="26"/>
    </row>
    <row r="164" spans="1:17" s="36" customFormat="1" ht="78.75">
      <c r="A164" s="17" t="s">
        <v>43</v>
      </c>
      <c r="B164" s="22" t="s">
        <v>236</v>
      </c>
      <c r="C164" s="19" t="s">
        <v>62</v>
      </c>
      <c r="D164" s="20" t="s">
        <v>45</v>
      </c>
      <c r="E164" s="18" t="s">
        <v>74</v>
      </c>
      <c r="F164" s="7">
        <f>SUM(G164:O164)</f>
        <v>58996.600000000006</v>
      </c>
      <c r="G164" s="7">
        <v>2809.4</v>
      </c>
      <c r="H164" s="7">
        <v>39614.5</v>
      </c>
      <c r="I164" s="7">
        <v>1780.9</v>
      </c>
      <c r="J164" s="7">
        <v>3814</v>
      </c>
      <c r="K164" s="7">
        <v>9577.8</v>
      </c>
      <c r="L164" s="7">
        <v>350</v>
      </c>
      <c r="M164" s="8">
        <v>350</v>
      </c>
      <c r="N164" s="8">
        <v>350</v>
      </c>
      <c r="O164" s="8">
        <v>350</v>
      </c>
      <c r="Q164" s="26"/>
    </row>
    <row r="165" spans="1:17" ht="15.75">
      <c r="A165" s="39" t="s">
        <v>191</v>
      </c>
      <c r="Q165" s="26"/>
    </row>
  </sheetData>
  <sheetProtection/>
  <mergeCells count="121">
    <mergeCell ref="A143:A148"/>
    <mergeCell ref="B143:B148"/>
    <mergeCell ref="C143:C148"/>
    <mergeCell ref="D143:D148"/>
    <mergeCell ref="A153:A158"/>
    <mergeCell ref="B153:B158"/>
    <mergeCell ref="C153:C158"/>
    <mergeCell ref="D153:D158"/>
    <mergeCell ref="A135:A136"/>
    <mergeCell ref="B135:B136"/>
    <mergeCell ref="D135:D136"/>
    <mergeCell ref="E135:E136"/>
    <mergeCell ref="A141:A142"/>
    <mergeCell ref="B141:B142"/>
    <mergeCell ref="C141:C142"/>
    <mergeCell ref="D141:D142"/>
    <mergeCell ref="C128:C129"/>
    <mergeCell ref="C130:C131"/>
    <mergeCell ref="A132:A133"/>
    <mergeCell ref="B132:B133"/>
    <mergeCell ref="C132:C133"/>
    <mergeCell ref="D132:D133"/>
    <mergeCell ref="A126:A131"/>
    <mergeCell ref="E118:E120"/>
    <mergeCell ref="A121:A124"/>
    <mergeCell ref="B121:B124"/>
    <mergeCell ref="C121:C122"/>
    <mergeCell ref="D121:D124"/>
    <mergeCell ref="C123:C124"/>
    <mergeCell ref="E103:E104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G96:G97"/>
    <mergeCell ref="H96:H97"/>
    <mergeCell ref="I96:I97"/>
    <mergeCell ref="J96:J97"/>
    <mergeCell ref="K96:K97"/>
    <mergeCell ref="L96:L97"/>
    <mergeCell ref="A96:A99"/>
    <mergeCell ref="B96:B99"/>
    <mergeCell ref="C96:C97"/>
    <mergeCell ref="D96:D99"/>
    <mergeCell ref="E96:E99"/>
    <mergeCell ref="F96:F97"/>
    <mergeCell ref="D62:D73"/>
    <mergeCell ref="A79:A80"/>
    <mergeCell ref="B79:B80"/>
    <mergeCell ref="C79:C80"/>
    <mergeCell ref="D79:D80"/>
    <mergeCell ref="C82:C83"/>
    <mergeCell ref="D82:D83"/>
    <mergeCell ref="A51:A53"/>
    <mergeCell ref="B51:B53"/>
    <mergeCell ref="D51:D53"/>
    <mergeCell ref="E51:E53"/>
    <mergeCell ref="A58:A59"/>
    <mergeCell ref="B58:B59"/>
    <mergeCell ref="C58:C59"/>
    <mergeCell ref="D58:D59"/>
    <mergeCell ref="A30:A44"/>
    <mergeCell ref="A47:A50"/>
    <mergeCell ref="B47:B50"/>
    <mergeCell ref="C47:C49"/>
    <mergeCell ref="D47:D50"/>
    <mergeCell ref="C30:C44"/>
    <mergeCell ref="D30:D44"/>
    <mergeCell ref="B30:B31"/>
    <mergeCell ref="A4:O4"/>
    <mergeCell ref="M96:M97"/>
    <mergeCell ref="N96:N97"/>
    <mergeCell ref="O96:O97"/>
    <mergeCell ref="I3:O3"/>
    <mergeCell ref="B126:B131"/>
    <mergeCell ref="C126:C127"/>
    <mergeCell ref="D126:D131"/>
    <mergeCell ref="B103:B104"/>
    <mergeCell ref="D103:D104"/>
    <mergeCell ref="I2:O2"/>
    <mergeCell ref="I1:O1"/>
    <mergeCell ref="A118:A120"/>
    <mergeCell ref="B118:B120"/>
    <mergeCell ref="D118:D120"/>
    <mergeCell ref="A110:A111"/>
    <mergeCell ref="B110:B111"/>
    <mergeCell ref="C110:C111"/>
    <mergeCell ref="D110:D111"/>
    <mergeCell ref="A103:A104"/>
    <mergeCell ref="A86:A94"/>
    <mergeCell ref="B86:B94"/>
    <mergeCell ref="C86:C94"/>
    <mergeCell ref="D86:D94"/>
    <mergeCell ref="A82:A83"/>
    <mergeCell ref="B82:B83"/>
    <mergeCell ref="A84:A85"/>
    <mergeCell ref="B84:B85"/>
    <mergeCell ref="C84:C85"/>
    <mergeCell ref="D84:D85"/>
    <mergeCell ref="A6:A7"/>
    <mergeCell ref="B6:B7"/>
    <mergeCell ref="C6:C7"/>
    <mergeCell ref="D6:D7"/>
    <mergeCell ref="A9:A29"/>
    <mergeCell ref="B9:B29"/>
    <mergeCell ref="C9:C29"/>
    <mergeCell ref="D9:D29"/>
    <mergeCell ref="E6:E7"/>
    <mergeCell ref="F6:F7"/>
    <mergeCell ref="G6:O6"/>
    <mergeCell ref="C76:C77"/>
    <mergeCell ref="B75:B77"/>
    <mergeCell ref="A75:A77"/>
    <mergeCell ref="D75:D77"/>
    <mergeCell ref="A62:A73"/>
    <mergeCell ref="B62:B73"/>
    <mergeCell ref="C62:C73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77" r:id="rId1"/>
  <headerFooter>
    <oddHeader>&amp;C&amp;P</oddHeader>
  </headerFooter>
  <rowBreaks count="9" manualBreakCount="9">
    <brk id="29" max="14" man="1"/>
    <brk id="46" max="14" man="1"/>
    <brk id="57" max="14" man="1"/>
    <brk id="73" max="14" man="1"/>
    <brk id="100" max="14" man="1"/>
    <brk id="117" max="14" man="1"/>
    <brk id="131" max="14" man="1"/>
    <brk id="139" max="14" man="1"/>
    <brk id="1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О.В.</dc:creator>
  <cp:keywords/>
  <dc:description/>
  <cp:lastModifiedBy>Нагибина Ольга Валерьевна</cp:lastModifiedBy>
  <cp:lastPrinted>2023-12-26T05:16:15Z</cp:lastPrinted>
  <dcterms:created xsi:type="dcterms:W3CDTF">2016-03-04T06:33:54Z</dcterms:created>
  <dcterms:modified xsi:type="dcterms:W3CDTF">2023-12-28T06:53:08Z</dcterms:modified>
  <cp:category/>
  <cp:version/>
  <cp:contentType/>
  <cp:contentStatus/>
</cp:coreProperties>
</file>