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Dohod$\Отчет об исполнении бюджета за 2023 год\"/>
    </mc:Choice>
  </mc:AlternateContent>
  <xr:revisionPtr revIDLastSave="0" documentId="13_ncr:1_{A9E69D77-B7C8-430C-B244-9E1690BBE151}" xr6:coauthVersionLast="45" xr6:coauthVersionMax="45" xr10:uidLastSave="{00000000-0000-0000-0000-000000000000}"/>
  <bookViews>
    <workbookView xWindow="-120" yWindow="-120" windowWidth="29040" windowHeight="15840" xr2:uid="{00000000-000D-0000-FFFF-FFFF00000000}"/>
  </bookViews>
  <sheets>
    <sheet name="Форма К-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К-2'!$A$11:$I$481</definedName>
    <definedName name="_xlnm.Print_Titles" localSheetId="0">'Форма К-2'!$9:$11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9" i="1" l="1"/>
  <c r="H378" i="1"/>
  <c r="G480" i="1" l="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6" i="1"/>
  <c r="G405" i="1"/>
  <c r="G404" i="1"/>
  <c r="G403" i="1"/>
  <c r="G402" i="1"/>
  <c r="G401" i="1"/>
  <c r="G400" i="1"/>
  <c r="G399" i="1"/>
  <c r="G398" i="1"/>
  <c r="G397" i="1"/>
  <c r="G396" i="1"/>
  <c r="G395" i="1"/>
  <c r="G394" i="1"/>
  <c r="G393" i="1"/>
  <c r="G392" i="1"/>
  <c r="G391" i="1"/>
  <c r="G390" i="1"/>
  <c r="G389" i="1"/>
  <c r="G388" i="1"/>
  <c r="G387" i="1"/>
  <c r="G386" i="1"/>
  <c r="G385" i="1"/>
  <c r="G384" i="1"/>
  <c r="G383" i="1"/>
  <c r="G381" i="1"/>
  <c r="G380" i="1"/>
  <c r="G379" i="1"/>
  <c r="G378" i="1"/>
  <c r="G377"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1" i="1"/>
  <c r="G169" i="1"/>
  <c r="G168" i="1"/>
  <c r="G167" i="1"/>
  <c r="G166" i="1"/>
  <c r="G165" i="1"/>
  <c r="G164" i="1"/>
  <c r="G163" i="1"/>
  <c r="G162" i="1"/>
  <c r="G161" i="1"/>
  <c r="G160" i="1"/>
  <c r="G159" i="1"/>
  <c r="G158" i="1"/>
  <c r="G157" i="1"/>
  <c r="G156" i="1"/>
  <c r="G155" i="1"/>
  <c r="G154" i="1"/>
  <c r="G153" i="1"/>
  <c r="G152" i="1"/>
  <c r="G150" i="1"/>
  <c r="G149"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F328" i="1"/>
  <c r="F327" i="1" l="1"/>
  <c r="F241" i="1" s="1"/>
  <c r="F462" i="1" l="1"/>
  <c r="F459" i="1" l="1"/>
  <c r="F348" i="1" l="1"/>
  <c r="E377" i="1"/>
  <c r="D249" i="1" l="1"/>
  <c r="D47" i="1"/>
  <c r="C249" i="1" l="1"/>
  <c r="C275" i="1"/>
  <c r="C403" i="1"/>
  <c r="C328" i="1" l="1"/>
  <c r="C244" i="1"/>
  <c r="H466" i="1" l="1"/>
  <c r="H218" i="1"/>
  <c r="C339" i="1" l="1"/>
  <c r="C337" i="1"/>
  <c r="C334" i="1"/>
  <c r="C243" i="1"/>
  <c r="C356" i="1"/>
  <c r="C353" i="1" s="1"/>
  <c r="C347" i="1"/>
  <c r="C341" i="1" s="1"/>
  <c r="C327" i="1"/>
  <c r="C319" i="1"/>
  <c r="C318" i="1" s="1"/>
  <c r="C307" i="1"/>
  <c r="C306" i="1" s="1"/>
  <c r="C300" i="1"/>
  <c r="C299" i="1" s="1"/>
  <c r="C292" i="1"/>
  <c r="C291" i="1" s="1"/>
  <c r="C285" i="1"/>
  <c r="C284" i="1" s="1"/>
  <c r="C282" i="1"/>
  <c r="C278" i="1"/>
  <c r="C268" i="1"/>
  <c r="C267" i="1" s="1"/>
  <c r="C261" i="1"/>
  <c r="C259" i="1"/>
  <c r="C248" i="1"/>
  <c r="C191" i="1"/>
  <c r="C60" i="1"/>
  <c r="C336" i="1" l="1"/>
  <c r="C258" i="1"/>
  <c r="D465" i="1"/>
  <c r="D274" i="1"/>
  <c r="C274" i="1"/>
  <c r="F344" i="1"/>
  <c r="F307" i="1"/>
  <c r="F280" i="1"/>
  <c r="F261" i="1"/>
  <c r="E310" i="1"/>
  <c r="D292" i="1"/>
  <c r="F249" i="1"/>
  <c r="E253" i="1"/>
  <c r="E252" i="1"/>
  <c r="D225" i="1"/>
  <c r="C242" i="1" l="1"/>
  <c r="C241" i="1" s="1"/>
  <c r="H277" i="1"/>
  <c r="H42" i="1"/>
  <c r="H40" i="1"/>
  <c r="H395" i="1"/>
  <c r="H374" i="1"/>
  <c r="H373" i="1"/>
  <c r="H262" i="1"/>
  <c r="H221" i="1"/>
  <c r="H202" i="1"/>
  <c r="H201" i="1"/>
  <c r="H81" i="1"/>
  <c r="D464" i="1" l="1"/>
  <c r="E449" i="1" l="1"/>
  <c r="C175" i="1" l="1"/>
  <c r="C199" i="1"/>
  <c r="C20" i="1"/>
  <c r="F465" i="1" l="1"/>
  <c r="F394" i="1"/>
  <c r="F268" i="1"/>
  <c r="F267" i="1" s="1"/>
  <c r="F199" i="1"/>
  <c r="F175" i="1"/>
  <c r="H180" i="1"/>
  <c r="H179" i="1"/>
  <c r="F47" i="1"/>
  <c r="F39" i="1"/>
  <c r="D34" i="1"/>
  <c r="D394" i="1"/>
  <c r="H394" i="1" l="1"/>
  <c r="D199" i="1"/>
  <c r="D175" i="1"/>
  <c r="D119" i="1" l="1"/>
  <c r="D41" i="1"/>
  <c r="D39" i="1"/>
  <c r="H39" i="1" s="1"/>
  <c r="H467" i="1" l="1"/>
  <c r="H468" i="1"/>
  <c r="H469" i="1"/>
  <c r="H470" i="1"/>
  <c r="H471" i="1"/>
  <c r="H472" i="1"/>
  <c r="H473" i="1"/>
  <c r="H474" i="1"/>
  <c r="H475" i="1"/>
  <c r="H476" i="1"/>
  <c r="H477" i="1"/>
  <c r="H478" i="1"/>
  <c r="H479" i="1"/>
  <c r="H458" i="1"/>
  <c r="H460" i="1"/>
  <c r="H461" i="1"/>
  <c r="H449" i="1"/>
  <c r="H438" i="1"/>
  <c r="H365" i="1"/>
  <c r="H366" i="1"/>
  <c r="H367" i="1"/>
  <c r="H368" i="1"/>
  <c r="H369" i="1"/>
  <c r="H320" i="1"/>
  <c r="H321" i="1"/>
  <c r="H322" i="1"/>
  <c r="H315" i="1"/>
  <c r="H302" i="1"/>
  <c r="H293" i="1"/>
  <c r="H270" i="1"/>
  <c r="H250" i="1"/>
  <c r="H251" i="1"/>
  <c r="H247" i="1"/>
  <c r="H216" i="1"/>
  <c r="H200" i="1"/>
  <c r="H203" i="1"/>
  <c r="H204" i="1"/>
  <c r="H205" i="1"/>
  <c r="H206" i="1"/>
  <c r="H207" i="1"/>
  <c r="H208" i="1"/>
  <c r="H209" i="1"/>
  <c r="H178" i="1"/>
  <c r="H183" i="1"/>
  <c r="H184" i="1"/>
  <c r="H120" i="1"/>
  <c r="H46" i="1"/>
  <c r="C198" i="1" l="1"/>
  <c r="C119" i="1"/>
  <c r="C51" i="1"/>
  <c r="C49" i="1"/>
  <c r="C47" i="1"/>
  <c r="C45" i="1"/>
  <c r="D244" i="1" l="1"/>
  <c r="D243" i="1" s="1"/>
  <c r="E199" i="1"/>
  <c r="E198" i="1" s="1"/>
  <c r="F198" i="1"/>
  <c r="D198" i="1"/>
  <c r="F34" i="1"/>
  <c r="D459" i="1"/>
  <c r="E459" i="1"/>
  <c r="F457" i="1"/>
  <c r="F456" i="1" s="1"/>
  <c r="F455" i="1" s="1"/>
  <c r="D457" i="1"/>
  <c r="F437" i="1"/>
  <c r="D437" i="1"/>
  <c r="F285" i="1"/>
  <c r="F275" i="1"/>
  <c r="E276" i="1"/>
  <c r="D182" i="1"/>
  <c r="E182" i="1"/>
  <c r="E181" i="1" s="1"/>
  <c r="F182" i="1"/>
  <c r="F181" i="1" s="1"/>
  <c r="C182" i="1"/>
  <c r="C181" i="1" s="1"/>
  <c r="F119" i="1"/>
  <c r="D63" i="1"/>
  <c r="E63" i="1"/>
  <c r="F63" i="1"/>
  <c r="C63" i="1"/>
  <c r="D60" i="1"/>
  <c r="D59" i="1" s="1"/>
  <c r="E60" i="1"/>
  <c r="E59" i="1" s="1"/>
  <c r="F60" i="1"/>
  <c r="C59" i="1"/>
  <c r="D56" i="1"/>
  <c r="D55" i="1" s="1"/>
  <c r="E56" i="1"/>
  <c r="E55" i="1" s="1"/>
  <c r="F56" i="1"/>
  <c r="F55" i="1" s="1"/>
  <c r="C56" i="1"/>
  <c r="C55" i="1" s="1"/>
  <c r="H57" i="1"/>
  <c r="H61" i="1"/>
  <c r="H64" i="1"/>
  <c r="D51" i="1"/>
  <c r="F51" i="1"/>
  <c r="H52" i="1"/>
  <c r="F49" i="1"/>
  <c r="D49" i="1"/>
  <c r="H50" i="1"/>
  <c r="F45" i="1"/>
  <c r="D45" i="1"/>
  <c r="H48" i="1"/>
  <c r="H275" i="1" l="1"/>
  <c r="F274" i="1"/>
  <c r="H274" i="1" s="1"/>
  <c r="H437" i="1"/>
  <c r="D181" i="1"/>
  <c r="H181" i="1" s="1"/>
  <c r="H182" i="1"/>
  <c r="H63" i="1"/>
  <c r="H60" i="1"/>
  <c r="F59" i="1"/>
  <c r="H59" i="1" s="1"/>
  <c r="E54" i="1"/>
  <c r="D54" i="1"/>
  <c r="C54" i="1"/>
  <c r="H56" i="1"/>
  <c r="H55" i="1"/>
  <c r="F44" i="1"/>
  <c r="D44" i="1"/>
  <c r="F54" i="1" l="1"/>
  <c r="H54" i="1" l="1"/>
  <c r="F41" i="1" l="1"/>
  <c r="H41" i="1" s="1"/>
  <c r="F37" i="1"/>
  <c r="H290" i="1" l="1"/>
  <c r="H480" i="1" l="1"/>
  <c r="C364" i="1"/>
  <c r="C363" i="1" s="1"/>
  <c r="D364" i="1"/>
  <c r="D363" i="1" s="1"/>
  <c r="E364" i="1"/>
  <c r="E363" i="1" s="1"/>
  <c r="D342" i="1"/>
  <c r="E342" i="1"/>
  <c r="H357" i="1"/>
  <c r="H354" i="1"/>
  <c r="H352" i="1"/>
  <c r="H350" i="1"/>
  <c r="H340" i="1"/>
  <c r="H331" i="1"/>
  <c r="H330" i="1"/>
  <c r="H316" i="1"/>
  <c r="E312" i="1"/>
  <c r="H303" i="1"/>
  <c r="H305" i="1"/>
  <c r="H294" i="1"/>
  <c r="H295" i="1"/>
  <c r="H298" i="1"/>
  <c r="H271" i="1"/>
  <c r="H269" i="1"/>
  <c r="H264" i="1"/>
  <c r="H260" i="1"/>
  <c r="E259" i="1"/>
  <c r="F259" i="1"/>
  <c r="F258" i="1" s="1"/>
  <c r="H459" i="1" l="1"/>
  <c r="F364" i="1"/>
  <c r="F342" i="1"/>
  <c r="F319" i="1"/>
  <c r="F363" i="1" l="1"/>
  <c r="H363" i="1" s="1"/>
  <c r="H364" i="1"/>
  <c r="E272" i="1"/>
  <c r="F244" i="1"/>
  <c r="F126" i="1"/>
  <c r="F448" i="1" l="1"/>
  <c r="D448" i="1"/>
  <c r="C448" i="1"/>
  <c r="C447" i="1" s="1"/>
  <c r="H442" i="1"/>
  <c r="F441" i="1"/>
  <c r="D441" i="1"/>
  <c r="C441" i="1"/>
  <c r="D348" i="1"/>
  <c r="H268" i="1"/>
  <c r="D259" i="1"/>
  <c r="H259" i="1" s="1"/>
  <c r="D447" i="1" l="1"/>
  <c r="E447" i="1" s="1"/>
  <c r="E448" i="1"/>
  <c r="F447" i="1"/>
  <c r="H447" i="1" s="1"/>
  <c r="H448" i="1"/>
  <c r="H441" i="1"/>
  <c r="C34" i="1" l="1"/>
  <c r="H16" i="1" l="1"/>
  <c r="H21" i="1"/>
  <c r="H23" i="1"/>
  <c r="H25" i="1"/>
  <c r="H27" i="1"/>
  <c r="H32" i="1"/>
  <c r="H35" i="1"/>
  <c r="H45" i="1"/>
  <c r="H47" i="1"/>
  <c r="H49" i="1"/>
  <c r="H51" i="1"/>
  <c r="H75" i="1"/>
  <c r="H77" i="1"/>
  <c r="H86" i="1"/>
  <c r="H88" i="1"/>
  <c r="H89" i="1"/>
  <c r="H93" i="1"/>
  <c r="H99" i="1"/>
  <c r="H101" i="1"/>
  <c r="H102" i="1"/>
  <c r="H106" i="1"/>
  <c r="H108" i="1"/>
  <c r="H111" i="1"/>
  <c r="H113" i="1"/>
  <c r="H116" i="1"/>
  <c r="H119" i="1"/>
  <c r="H124" i="1"/>
  <c r="H128" i="1"/>
  <c r="H129" i="1"/>
  <c r="H131" i="1"/>
  <c r="H133" i="1"/>
  <c r="H135" i="1"/>
  <c r="H136" i="1"/>
  <c r="H138" i="1"/>
  <c r="H140" i="1"/>
  <c r="H143" i="1"/>
  <c r="H145" i="1"/>
  <c r="H147" i="1"/>
  <c r="H150" i="1"/>
  <c r="H152" i="1"/>
  <c r="H155" i="1"/>
  <c r="H157" i="1"/>
  <c r="H159" i="1"/>
  <c r="H161" i="1"/>
  <c r="H164" i="1"/>
  <c r="H166" i="1"/>
  <c r="H171" i="1"/>
  <c r="H174" i="1"/>
  <c r="H177" i="1"/>
  <c r="H188" i="1"/>
  <c r="H189" i="1"/>
  <c r="H190" i="1"/>
  <c r="H192" i="1"/>
  <c r="H193" i="1"/>
  <c r="H194" i="1"/>
  <c r="H196" i="1"/>
  <c r="H199" i="1"/>
  <c r="H213" i="1"/>
  <c r="H215" i="1"/>
  <c r="H217" i="1"/>
  <c r="H226" i="1"/>
  <c r="H227" i="1"/>
  <c r="H232" i="1"/>
  <c r="H237" i="1"/>
  <c r="H240" i="1"/>
  <c r="H244" i="1"/>
  <c r="H245" i="1"/>
  <c r="H246" i="1"/>
  <c r="H249" i="1"/>
  <c r="H255" i="1"/>
  <c r="H256" i="1"/>
  <c r="H257" i="1"/>
  <c r="H279" i="1"/>
  <c r="H283" i="1"/>
  <c r="H286" i="1"/>
  <c r="H296" i="1"/>
  <c r="H301" i="1"/>
  <c r="H308" i="1"/>
  <c r="H309" i="1"/>
  <c r="H311" i="1"/>
  <c r="H325" i="1"/>
  <c r="H326" i="1"/>
  <c r="H335" i="1"/>
  <c r="H338" i="1"/>
  <c r="H362" i="1"/>
  <c r="H381" i="1"/>
  <c r="H384" i="1"/>
  <c r="H386" i="1"/>
  <c r="H388" i="1"/>
  <c r="H390" i="1"/>
  <c r="H392" i="1"/>
  <c r="H396" i="1"/>
  <c r="H398" i="1"/>
  <c r="H400" i="1"/>
  <c r="H402" i="1"/>
  <c r="H406" i="1"/>
  <c r="H408" i="1"/>
  <c r="H410" i="1"/>
  <c r="H412" i="1"/>
  <c r="H414" i="1"/>
  <c r="H416" i="1"/>
  <c r="H418" i="1"/>
  <c r="H421" i="1"/>
  <c r="H423" i="1"/>
  <c r="H425" i="1"/>
  <c r="H427" i="1"/>
  <c r="H429" i="1"/>
  <c r="H431" i="1"/>
  <c r="H433" i="1"/>
  <c r="H435" i="1"/>
  <c r="H440" i="1"/>
  <c r="H444" i="1"/>
  <c r="H446" i="1"/>
  <c r="H452" i="1"/>
  <c r="H453" i="1"/>
  <c r="H457" i="1"/>
  <c r="E277" i="1" l="1"/>
  <c r="E275" i="1"/>
  <c r="C380" i="1" l="1"/>
  <c r="C377" i="1" s="1"/>
  <c r="E271" i="1" l="1"/>
  <c r="F85" i="1" l="1"/>
  <c r="C123" i="1" l="1"/>
  <c r="F15" i="1" l="1"/>
  <c r="F380" i="1"/>
  <c r="F377" i="1" s="1"/>
  <c r="D380" i="1"/>
  <c r="D377" i="1" s="1"/>
  <c r="H465" i="1"/>
  <c r="E324" i="1"/>
  <c r="H380" i="1" l="1"/>
  <c r="H319" i="1"/>
  <c r="H377" i="1"/>
  <c r="F118" i="1"/>
  <c r="F72" i="1" l="1"/>
  <c r="D304" i="1" l="1"/>
  <c r="F300" i="1" l="1"/>
  <c r="F297" i="1"/>
  <c r="F347" i="1" l="1"/>
  <c r="F341" i="1" s="1"/>
  <c r="D285" i="1"/>
  <c r="H285" i="1" s="1"/>
  <c r="D299" i="1"/>
  <c r="D307" i="1"/>
  <c r="D328" i="1"/>
  <c r="E313" i="1"/>
  <c r="D327" i="1" l="1"/>
  <c r="H327" i="1" s="1"/>
  <c r="H328" i="1"/>
  <c r="H300" i="1"/>
  <c r="D306" i="1"/>
  <c r="H307" i="1"/>
  <c r="D291" i="1"/>
  <c r="D258" i="1"/>
  <c r="H261" i="1"/>
  <c r="D347" i="1"/>
  <c r="H347" i="1" s="1"/>
  <c r="E303" i="1"/>
  <c r="D297" i="1"/>
  <c r="H297" i="1" s="1"/>
  <c r="D278" i="1"/>
  <c r="E250" i="1"/>
  <c r="E247" i="1"/>
  <c r="D267" i="1" l="1"/>
  <c r="H267" i="1" s="1"/>
  <c r="D123" i="1"/>
  <c r="C402" i="1"/>
  <c r="C430" i="1" l="1"/>
  <c r="C428" i="1"/>
  <c r="C225" i="1"/>
  <c r="F26" i="1" l="1"/>
  <c r="F20" i="1"/>
  <c r="E16" i="1" l="1"/>
  <c r="E17" i="1"/>
  <c r="E18" i="1"/>
  <c r="E19" i="1"/>
  <c r="E21" i="1"/>
  <c r="E22" i="1"/>
  <c r="E23" i="1"/>
  <c r="E24" i="1"/>
  <c r="E25" i="1"/>
  <c r="E27" i="1"/>
  <c r="E28" i="1"/>
  <c r="E29" i="1"/>
  <c r="E30" i="1"/>
  <c r="E32" i="1"/>
  <c r="E33" i="1"/>
  <c r="E34" i="1"/>
  <c r="E35" i="1"/>
  <c r="E36" i="1"/>
  <c r="E37" i="1"/>
  <c r="E45" i="1"/>
  <c r="E47" i="1"/>
  <c r="E49" i="1"/>
  <c r="E51" i="1"/>
  <c r="E67" i="1"/>
  <c r="E68" i="1"/>
  <c r="E70" i="1"/>
  <c r="E71" i="1"/>
  <c r="E73" i="1"/>
  <c r="E74" i="1"/>
  <c r="E75" i="1"/>
  <c r="E77" i="1"/>
  <c r="E78" i="1"/>
  <c r="E79" i="1"/>
  <c r="E81" i="1"/>
  <c r="E82" i="1"/>
  <c r="E83" i="1"/>
  <c r="E86" i="1"/>
  <c r="E87" i="1"/>
  <c r="E88" i="1"/>
  <c r="E89" i="1"/>
  <c r="E90" i="1"/>
  <c r="E93" i="1"/>
  <c r="E94" i="1"/>
  <c r="E95" i="1"/>
  <c r="E96" i="1"/>
  <c r="E97" i="1"/>
  <c r="E99" i="1"/>
  <c r="E100" i="1"/>
  <c r="E101" i="1"/>
  <c r="E102" i="1"/>
  <c r="E103" i="1"/>
  <c r="E106" i="1"/>
  <c r="E107" i="1"/>
  <c r="E108" i="1"/>
  <c r="E109" i="1"/>
  <c r="E111" i="1"/>
  <c r="E113" i="1"/>
  <c r="E114" i="1"/>
  <c r="E115" i="1"/>
  <c r="E116" i="1"/>
  <c r="E119" i="1"/>
  <c r="E123" i="1"/>
  <c r="E124" i="1"/>
  <c r="E126" i="1"/>
  <c r="E128" i="1"/>
  <c r="E129" i="1"/>
  <c r="E131" i="1"/>
  <c r="E133" i="1"/>
  <c r="E135" i="1"/>
  <c r="E136" i="1"/>
  <c r="E138" i="1"/>
  <c r="E140" i="1"/>
  <c r="E143" i="1"/>
  <c r="E145" i="1"/>
  <c r="E147" i="1"/>
  <c r="E150" i="1"/>
  <c r="E152" i="1"/>
  <c r="E155" i="1"/>
  <c r="E157" i="1"/>
  <c r="E159" i="1"/>
  <c r="E161" i="1"/>
  <c r="E164" i="1"/>
  <c r="E166" i="1"/>
  <c r="E169" i="1"/>
  <c r="E171" i="1"/>
  <c r="E174" i="1"/>
  <c r="E177" i="1"/>
  <c r="E175" i="1" s="1"/>
  <c r="E188" i="1"/>
  <c r="E189" i="1"/>
  <c r="E190" i="1"/>
  <c r="E192" i="1"/>
  <c r="E193" i="1"/>
  <c r="E194" i="1"/>
  <c r="E196" i="1"/>
  <c r="E213" i="1"/>
  <c r="E215" i="1"/>
  <c r="E216" i="1"/>
  <c r="E217" i="1"/>
  <c r="E218" i="1"/>
  <c r="E221" i="1"/>
  <c r="E224" i="1"/>
  <c r="E226" i="1"/>
  <c r="E227" i="1"/>
  <c r="E229" i="1"/>
  <c r="E232" i="1"/>
  <c r="E234" i="1"/>
  <c r="E237" i="1"/>
  <c r="E240" i="1"/>
  <c r="E244" i="1"/>
  <c r="E243" i="1" s="1"/>
  <c r="E245" i="1"/>
  <c r="E246" i="1"/>
  <c r="E251" i="1"/>
  <c r="E254" i="1"/>
  <c r="E255" i="1"/>
  <c r="E256" i="1"/>
  <c r="E257" i="1"/>
  <c r="E262" i="1"/>
  <c r="E264" i="1"/>
  <c r="E266" i="1"/>
  <c r="E269" i="1"/>
  <c r="E270" i="1"/>
  <c r="E268" i="1" s="1"/>
  <c r="E273" i="1"/>
  <c r="E278" i="1"/>
  <c r="E283" i="1"/>
  <c r="E285" i="1"/>
  <c r="E286" i="1"/>
  <c r="E290" i="1"/>
  <c r="E292" i="1"/>
  <c r="E293" i="1"/>
  <c r="E294" i="1"/>
  <c r="E295" i="1"/>
  <c r="E296" i="1"/>
  <c r="E299" i="1"/>
  <c r="E300" i="1"/>
  <c r="E301" i="1"/>
  <c r="E302" i="1"/>
  <c r="E305" i="1"/>
  <c r="E307" i="1"/>
  <c r="E308" i="1"/>
  <c r="E309" i="1"/>
  <c r="E311" i="1"/>
  <c r="E315" i="1"/>
  <c r="E316" i="1"/>
  <c r="E317" i="1"/>
  <c r="E320" i="1"/>
  <c r="E325" i="1"/>
  <c r="E326" i="1"/>
  <c r="E335" i="1"/>
  <c r="E338" i="1"/>
  <c r="E340" i="1"/>
  <c r="E346" i="1"/>
  <c r="E348" i="1"/>
  <c r="E349" i="1"/>
  <c r="E350" i="1"/>
  <c r="E351" i="1"/>
  <c r="E352" i="1"/>
  <c r="E354" i="1"/>
  <c r="E355" i="1"/>
  <c r="E357" i="1"/>
  <c r="E360" i="1"/>
  <c r="E362" i="1"/>
  <c r="E384" i="1"/>
  <c r="E386" i="1"/>
  <c r="E388" i="1"/>
  <c r="E390" i="1"/>
  <c r="E392" i="1"/>
  <c r="E396" i="1"/>
  <c r="E398" i="1"/>
  <c r="E400" i="1"/>
  <c r="E402" i="1"/>
  <c r="E406" i="1"/>
  <c r="E408" i="1"/>
  <c r="E410" i="1"/>
  <c r="E412" i="1"/>
  <c r="E414" i="1"/>
  <c r="E416" i="1"/>
  <c r="E418" i="1"/>
  <c r="E421" i="1"/>
  <c r="E423" i="1"/>
  <c r="E425" i="1"/>
  <c r="E427" i="1"/>
  <c r="E429" i="1"/>
  <c r="E431" i="1"/>
  <c r="E433" i="1"/>
  <c r="E435" i="1"/>
  <c r="E440" i="1"/>
  <c r="E444" i="1"/>
  <c r="E446" i="1"/>
  <c r="E452" i="1"/>
  <c r="E453" i="1"/>
  <c r="E457" i="1"/>
  <c r="E469" i="1"/>
  <c r="E471" i="1"/>
  <c r="E473" i="1"/>
  <c r="E474" i="1"/>
  <c r="E475" i="1"/>
  <c r="E476" i="1"/>
  <c r="E477" i="1"/>
  <c r="E480" i="1"/>
  <c r="E261" i="1" l="1"/>
  <c r="E258" i="1" s="1"/>
  <c r="E465" i="1"/>
  <c r="E319" i="1"/>
  <c r="E249" i="1"/>
  <c r="E15" i="1"/>
  <c r="E72" i="1"/>
  <c r="F426" i="1"/>
  <c r="F278" i="1" l="1"/>
  <c r="H278" i="1" s="1"/>
  <c r="F292" i="1" l="1"/>
  <c r="H292" i="1" s="1"/>
  <c r="F291" i="1" l="1"/>
  <c r="F359" i="1"/>
  <c r="F236" i="1"/>
  <c r="F132" i="1"/>
  <c r="H291" i="1" l="1"/>
  <c r="F299" i="1"/>
  <c r="H299" i="1" s="1"/>
  <c r="D424" i="1"/>
  <c r="D426" i="1"/>
  <c r="H426" i="1" s="1"/>
  <c r="E426" i="1" l="1"/>
  <c r="D236" i="1"/>
  <c r="H236" i="1" s="1"/>
  <c r="C413" i="1" l="1"/>
  <c r="D413" i="1"/>
  <c r="F413" i="1"/>
  <c r="I413" i="1"/>
  <c r="C391" i="1"/>
  <c r="D391" i="1"/>
  <c r="F391" i="1"/>
  <c r="H391" i="1" s="1"/>
  <c r="I391" i="1"/>
  <c r="C389" i="1"/>
  <c r="D389" i="1"/>
  <c r="F389" i="1"/>
  <c r="H389" i="1" s="1"/>
  <c r="I389" i="1"/>
  <c r="D344" i="1"/>
  <c r="I344" i="1"/>
  <c r="I123" i="1"/>
  <c r="H413" i="1" l="1"/>
  <c r="E391" i="1"/>
  <c r="E344" i="1"/>
  <c r="E413" i="1"/>
  <c r="E389" i="1"/>
  <c r="F282" i="1" l="1"/>
  <c r="D282" i="1"/>
  <c r="F306" i="1"/>
  <c r="F304" i="1"/>
  <c r="H304" i="1" s="1"/>
  <c r="F248" i="1"/>
  <c r="F243" i="1"/>
  <c r="D248" i="1"/>
  <c r="F430" i="1"/>
  <c r="D430" i="1"/>
  <c r="E430" i="1" s="1"/>
  <c r="H282" i="1" l="1"/>
  <c r="H258" i="1"/>
  <c r="H306" i="1"/>
  <c r="H248" i="1"/>
  <c r="H243" i="1"/>
  <c r="H430" i="1"/>
  <c r="E282" i="1"/>
  <c r="E291" i="1"/>
  <c r="F407" i="1"/>
  <c r="D407" i="1"/>
  <c r="C407" i="1"/>
  <c r="I401" i="1"/>
  <c r="F401" i="1"/>
  <c r="D401" i="1"/>
  <c r="C401" i="1"/>
  <c r="F399" i="1"/>
  <c r="D399" i="1"/>
  <c r="C399" i="1"/>
  <c r="F397" i="1"/>
  <c r="D397" i="1"/>
  <c r="C397" i="1"/>
  <c r="F393" i="1"/>
  <c r="D393" i="1"/>
  <c r="E393" i="1" s="1"/>
  <c r="F356" i="1"/>
  <c r="D356" i="1"/>
  <c r="I347" i="1"/>
  <c r="I341" i="1" s="1"/>
  <c r="D341" i="1"/>
  <c r="F339" i="1"/>
  <c r="D339" i="1"/>
  <c r="F337" i="1"/>
  <c r="D337" i="1"/>
  <c r="F334" i="1"/>
  <c r="D334" i="1"/>
  <c r="F318" i="1"/>
  <c r="D318" i="1"/>
  <c r="F284" i="1"/>
  <c r="D284" i="1"/>
  <c r="D242" i="1" s="1"/>
  <c r="F123" i="1"/>
  <c r="H123" i="1" s="1"/>
  <c r="F31" i="1"/>
  <c r="F14" i="1" s="1"/>
  <c r="G407" i="1" l="1"/>
  <c r="F242" i="1"/>
  <c r="H401" i="1"/>
  <c r="H339" i="1"/>
  <c r="H284" i="1"/>
  <c r="H356" i="1"/>
  <c r="H393" i="1"/>
  <c r="H397" i="1"/>
  <c r="H407" i="1"/>
  <c r="H399" i="1"/>
  <c r="H337" i="1"/>
  <c r="H334" i="1"/>
  <c r="H318" i="1"/>
  <c r="D353" i="1"/>
  <c r="E347" i="1"/>
  <c r="E341" i="1"/>
  <c r="E337" i="1"/>
  <c r="E401" i="1"/>
  <c r="E339" i="1"/>
  <c r="E399" i="1"/>
  <c r="E407" i="1"/>
  <c r="E397" i="1"/>
  <c r="F353" i="1"/>
  <c r="H341" i="1"/>
  <c r="D336" i="1"/>
  <c r="F336" i="1"/>
  <c r="E334" i="1"/>
  <c r="E248" i="1"/>
  <c r="H242" i="1" l="1"/>
  <c r="E318" i="1"/>
  <c r="E267" i="1"/>
  <c r="H353" i="1"/>
  <c r="H336" i="1"/>
  <c r="E284" i="1"/>
  <c r="E304" i="1"/>
  <c r="D241" i="1"/>
  <c r="E336" i="1"/>
  <c r="E353" i="1"/>
  <c r="E356" i="1"/>
  <c r="C186" i="1"/>
  <c r="H241" i="1" l="1"/>
  <c r="C415" i="1"/>
  <c r="C214" i="1"/>
  <c r="F214" i="1" l="1"/>
  <c r="F191" i="1"/>
  <c r="F186" i="1" s="1"/>
  <c r="D186" i="1"/>
  <c r="F105" i="1"/>
  <c r="F424" i="1"/>
  <c r="F415" i="1"/>
  <c r="D415" i="1"/>
  <c r="E415" i="1" s="1"/>
  <c r="H191" i="1" l="1"/>
  <c r="H415" i="1"/>
  <c r="H424" i="1"/>
  <c r="E191" i="1"/>
  <c r="H186" i="1"/>
  <c r="F225" i="1"/>
  <c r="D214" i="1"/>
  <c r="H214" i="1" s="1"/>
  <c r="F130" i="1"/>
  <c r="D130" i="1"/>
  <c r="C130" i="1"/>
  <c r="H225" i="1" l="1"/>
  <c r="H130" i="1"/>
  <c r="H34" i="1"/>
  <c r="E225" i="1"/>
  <c r="E214" i="1"/>
  <c r="E186" i="1"/>
  <c r="E130" i="1"/>
  <c r="D456" i="1" l="1"/>
  <c r="D455" i="1" l="1"/>
  <c r="H456" i="1"/>
  <c r="F76" i="1"/>
  <c r="H455" i="1" l="1"/>
  <c r="F411" i="1" l="1"/>
  <c r="D411" i="1"/>
  <c r="C411" i="1"/>
  <c r="H411" i="1" l="1"/>
  <c r="E411" i="1"/>
  <c r="F92" i="1"/>
  <c r="F125" i="1" l="1"/>
  <c r="F195" i="1"/>
  <c r="F464" i="1" l="1"/>
  <c r="C465" i="1"/>
  <c r="I464" i="1"/>
  <c r="I456" i="1"/>
  <c r="I455" i="1" s="1"/>
  <c r="I454" i="1" s="1"/>
  <c r="C456" i="1"/>
  <c r="E456" i="1" s="1"/>
  <c r="I451" i="1"/>
  <c r="I450" i="1" s="1"/>
  <c r="F451" i="1"/>
  <c r="D451" i="1"/>
  <c r="C451" i="1"/>
  <c r="I445" i="1"/>
  <c r="F445" i="1"/>
  <c r="D445" i="1"/>
  <c r="C445" i="1"/>
  <c r="I443" i="1"/>
  <c r="F443" i="1"/>
  <c r="D443" i="1"/>
  <c r="C443" i="1"/>
  <c r="I439" i="1"/>
  <c r="F439" i="1"/>
  <c r="D439" i="1"/>
  <c r="C439" i="1"/>
  <c r="I434" i="1"/>
  <c r="F434" i="1"/>
  <c r="D434" i="1"/>
  <c r="C434" i="1"/>
  <c r="F432" i="1"/>
  <c r="D432" i="1"/>
  <c r="C432" i="1"/>
  <c r="I428" i="1"/>
  <c r="F428" i="1"/>
  <c r="D428" i="1"/>
  <c r="I424" i="1"/>
  <c r="C424" i="1"/>
  <c r="E424" i="1" s="1"/>
  <c r="F422" i="1"/>
  <c r="D422" i="1"/>
  <c r="C422" i="1"/>
  <c r="I420" i="1"/>
  <c r="F420" i="1"/>
  <c r="D420" i="1"/>
  <c r="C420" i="1"/>
  <c r="I417" i="1"/>
  <c r="F417" i="1"/>
  <c r="D417" i="1"/>
  <c r="C417" i="1"/>
  <c r="F409" i="1"/>
  <c r="D409" i="1"/>
  <c r="C409" i="1"/>
  <c r="I405" i="1"/>
  <c r="F405" i="1"/>
  <c r="D405" i="1"/>
  <c r="C405" i="1"/>
  <c r="I387" i="1"/>
  <c r="F387" i="1"/>
  <c r="D387" i="1"/>
  <c r="C387" i="1"/>
  <c r="I385" i="1"/>
  <c r="F385" i="1"/>
  <c r="D385" i="1"/>
  <c r="C385" i="1"/>
  <c r="I383" i="1"/>
  <c r="F383" i="1"/>
  <c r="D383" i="1"/>
  <c r="C383" i="1"/>
  <c r="I361" i="1"/>
  <c r="F361" i="1"/>
  <c r="F358" i="1" s="1"/>
  <c r="D361" i="1"/>
  <c r="C361" i="1"/>
  <c r="I359" i="1"/>
  <c r="D359" i="1"/>
  <c r="C359" i="1"/>
  <c r="I307" i="1"/>
  <c r="I305" i="1"/>
  <c r="I304" i="1"/>
  <c r="I284" i="1"/>
  <c r="I268" i="1"/>
  <c r="I249" i="1"/>
  <c r="I242" i="1"/>
  <c r="I239" i="1"/>
  <c r="I238" i="1" s="1"/>
  <c r="F239" i="1"/>
  <c r="D239" i="1"/>
  <c r="C239" i="1"/>
  <c r="C238" i="1" s="1"/>
  <c r="C236" i="1"/>
  <c r="E236" i="1" s="1"/>
  <c r="F233" i="1"/>
  <c r="D233" i="1"/>
  <c r="C233" i="1"/>
  <c r="I231" i="1"/>
  <c r="I230" i="1" s="1"/>
  <c r="F231" i="1"/>
  <c r="D231" i="1"/>
  <c r="C231" i="1"/>
  <c r="I228" i="1"/>
  <c r="F228" i="1"/>
  <c r="D228" i="1"/>
  <c r="C228" i="1"/>
  <c r="C223" i="1"/>
  <c r="I223" i="1"/>
  <c r="F223" i="1"/>
  <c r="I220" i="1"/>
  <c r="F220" i="1"/>
  <c r="D220" i="1"/>
  <c r="C220" i="1"/>
  <c r="I214" i="1"/>
  <c r="I212" i="1"/>
  <c r="F212" i="1"/>
  <c r="D212" i="1"/>
  <c r="C212" i="1"/>
  <c r="I198" i="1"/>
  <c r="I195" i="1"/>
  <c r="D195" i="1"/>
  <c r="H195" i="1" s="1"/>
  <c r="C195" i="1"/>
  <c r="I186" i="1"/>
  <c r="I175" i="1"/>
  <c r="I173" i="1"/>
  <c r="F173" i="1"/>
  <c r="D173" i="1"/>
  <c r="D172" i="1" s="1"/>
  <c r="C173" i="1"/>
  <c r="C172" i="1" s="1"/>
  <c r="I170" i="1"/>
  <c r="F170" i="1"/>
  <c r="D170" i="1"/>
  <c r="C170" i="1"/>
  <c r="I168" i="1"/>
  <c r="I167" i="1" s="1"/>
  <c r="F168" i="1"/>
  <c r="D168" i="1"/>
  <c r="C168" i="1"/>
  <c r="C167" i="1" s="1"/>
  <c r="F165" i="1"/>
  <c r="D165" i="1"/>
  <c r="C165" i="1"/>
  <c r="F163" i="1"/>
  <c r="D163" i="1"/>
  <c r="C163" i="1"/>
  <c r="F160" i="1"/>
  <c r="D160" i="1"/>
  <c r="C160" i="1"/>
  <c r="I158" i="1"/>
  <c r="F158" i="1"/>
  <c r="D158" i="1"/>
  <c r="C158" i="1"/>
  <c r="I156" i="1"/>
  <c r="F156" i="1"/>
  <c r="D156" i="1"/>
  <c r="C156" i="1"/>
  <c r="I154" i="1"/>
  <c r="F154" i="1"/>
  <c r="D154" i="1"/>
  <c r="C154" i="1"/>
  <c r="I151" i="1"/>
  <c r="F151" i="1"/>
  <c r="D151" i="1"/>
  <c r="C151" i="1"/>
  <c r="I149" i="1"/>
  <c r="F149" i="1"/>
  <c r="D149" i="1"/>
  <c r="C149" i="1"/>
  <c r="I146" i="1"/>
  <c r="F146" i="1"/>
  <c r="D146" i="1"/>
  <c r="C146" i="1"/>
  <c r="I144" i="1"/>
  <c r="F144" i="1"/>
  <c r="D144" i="1"/>
  <c r="C144" i="1"/>
  <c r="I142" i="1"/>
  <c r="F142" i="1"/>
  <c r="D142" i="1"/>
  <c r="C142" i="1"/>
  <c r="I139" i="1"/>
  <c r="I137" i="1" s="1"/>
  <c r="F139" i="1"/>
  <c r="D139" i="1"/>
  <c r="C139" i="1"/>
  <c r="C137" i="1" s="1"/>
  <c r="I132" i="1"/>
  <c r="I125" i="1" s="1"/>
  <c r="D132" i="1"/>
  <c r="H132" i="1" s="1"/>
  <c r="C132" i="1"/>
  <c r="I118" i="1"/>
  <c r="F117" i="1"/>
  <c r="D118" i="1"/>
  <c r="H118" i="1" s="1"/>
  <c r="C118" i="1"/>
  <c r="I112" i="1"/>
  <c r="F112" i="1"/>
  <c r="D112" i="1"/>
  <c r="C112" i="1"/>
  <c r="I105" i="1"/>
  <c r="D105" i="1"/>
  <c r="H105" i="1" s="1"/>
  <c r="C105" i="1"/>
  <c r="F98" i="1"/>
  <c r="D98" i="1"/>
  <c r="C98" i="1"/>
  <c r="D92" i="1"/>
  <c r="H92" i="1" s="1"/>
  <c r="C92" i="1"/>
  <c r="I91" i="1"/>
  <c r="I85" i="1"/>
  <c r="D85" i="1"/>
  <c r="H85" i="1" s="1"/>
  <c r="C85" i="1"/>
  <c r="I80" i="1"/>
  <c r="F80" i="1"/>
  <c r="D80" i="1"/>
  <c r="C80" i="1"/>
  <c r="I76" i="1"/>
  <c r="D76" i="1"/>
  <c r="H76" i="1" s="1"/>
  <c r="C76" i="1"/>
  <c r="D72" i="1"/>
  <c r="C72" i="1"/>
  <c r="F66" i="1"/>
  <c r="D66" i="1"/>
  <c r="C66" i="1"/>
  <c r="I65" i="1"/>
  <c r="I44" i="1"/>
  <c r="I43" i="1" s="1"/>
  <c r="C44" i="1"/>
  <c r="D31" i="1"/>
  <c r="H31" i="1" s="1"/>
  <c r="C31" i="1"/>
  <c r="D26" i="1"/>
  <c r="H26" i="1" s="1"/>
  <c r="C26" i="1"/>
  <c r="D20" i="1"/>
  <c r="H20" i="1" s="1"/>
  <c r="D15" i="1"/>
  <c r="C15" i="1"/>
  <c r="I14" i="1"/>
  <c r="I13" i="1" s="1"/>
  <c r="G151" i="1" l="1"/>
  <c r="G170" i="1"/>
  <c r="F172" i="1"/>
  <c r="G172" i="1" s="1"/>
  <c r="G173" i="1"/>
  <c r="C222" i="1"/>
  <c r="C382" i="1"/>
  <c r="C358" i="1"/>
  <c r="H220" i="1"/>
  <c r="D358" i="1"/>
  <c r="H80" i="1"/>
  <c r="D14" i="1"/>
  <c r="E358" i="1"/>
  <c r="F436" i="1"/>
  <c r="F382" i="1"/>
  <c r="H439" i="1"/>
  <c r="H432" i="1"/>
  <c r="D382" i="1"/>
  <c r="D436" i="1"/>
  <c r="C153" i="1"/>
  <c r="C230" i="1"/>
  <c r="H173" i="1"/>
  <c r="H212" i="1"/>
  <c r="H239" i="1"/>
  <c r="H139" i="1"/>
  <c r="H144" i="1"/>
  <c r="H420" i="1"/>
  <c r="H428" i="1"/>
  <c r="H170" i="1"/>
  <c r="C14" i="1"/>
  <c r="C13" i="1" s="1"/>
  <c r="H160" i="1"/>
  <c r="H383" i="1"/>
  <c r="H387" i="1"/>
  <c r="H142" i="1"/>
  <c r="H146" i="1"/>
  <c r="H151" i="1"/>
  <c r="H385" i="1"/>
  <c r="H149" i="1"/>
  <c r="H175" i="1"/>
  <c r="H198" i="1"/>
  <c r="H434" i="1"/>
  <c r="H464" i="1"/>
  <c r="H445" i="1"/>
  <c r="H417" i="1"/>
  <c r="H361" i="1"/>
  <c r="H231" i="1"/>
  <c r="H165" i="1"/>
  <c r="H163" i="1"/>
  <c r="H158" i="1"/>
  <c r="H156" i="1"/>
  <c r="H154" i="1"/>
  <c r="H112" i="1"/>
  <c r="H98" i="1"/>
  <c r="H44" i="1"/>
  <c r="H451" i="1"/>
  <c r="H443" i="1"/>
  <c r="H409" i="1"/>
  <c r="H405" i="1"/>
  <c r="H15" i="1"/>
  <c r="H422" i="1"/>
  <c r="E306" i="1"/>
  <c r="E409" i="1"/>
  <c r="C436" i="1"/>
  <c r="E220" i="1"/>
  <c r="E432" i="1"/>
  <c r="E151" i="1"/>
  <c r="E170" i="1"/>
  <c r="E173" i="1"/>
  <c r="E172" i="1" s="1"/>
  <c r="E156" i="1"/>
  <c r="E66" i="1"/>
  <c r="E105" i="1"/>
  <c r="I117" i="1"/>
  <c r="E443" i="1"/>
  <c r="E385" i="1"/>
  <c r="E405" i="1"/>
  <c r="E160" i="1"/>
  <c r="E428" i="1"/>
  <c r="D419" i="1"/>
  <c r="E417" i="1"/>
  <c r="E142" i="1"/>
  <c r="E422" i="1"/>
  <c r="E146" i="1"/>
  <c r="E80" i="1"/>
  <c r="E359" i="1"/>
  <c r="F419" i="1"/>
  <c r="E445" i="1"/>
  <c r="E168" i="1"/>
  <c r="E239" i="1"/>
  <c r="E383" i="1"/>
  <c r="E420" i="1"/>
  <c r="C419" i="1"/>
  <c r="E439" i="1"/>
  <c r="E139" i="1"/>
  <c r="E144" i="1"/>
  <c r="E361" i="1"/>
  <c r="E434" i="1"/>
  <c r="E233" i="1"/>
  <c r="E231" i="1"/>
  <c r="E228" i="1"/>
  <c r="E212" i="1"/>
  <c r="E195" i="1"/>
  <c r="E165" i="1"/>
  <c r="E163" i="1"/>
  <c r="E158" i="1"/>
  <c r="E154" i="1"/>
  <c r="E118" i="1"/>
  <c r="E112" i="1"/>
  <c r="E98" i="1"/>
  <c r="E92" i="1"/>
  <c r="E85" i="1"/>
  <c r="E76" i="1"/>
  <c r="E31" i="1"/>
  <c r="E20" i="1"/>
  <c r="C450" i="1"/>
  <c r="E451" i="1"/>
  <c r="E387" i="1"/>
  <c r="C125" i="1"/>
  <c r="C117" i="1" s="1"/>
  <c r="E132" i="1"/>
  <c r="C43" i="1"/>
  <c r="E44" i="1"/>
  <c r="E26" i="1"/>
  <c r="E149" i="1"/>
  <c r="C235" i="1"/>
  <c r="C455" i="1"/>
  <c r="E455" i="1" s="1"/>
  <c r="C464" i="1"/>
  <c r="E464" i="1" s="1"/>
  <c r="D450" i="1"/>
  <c r="D125" i="1"/>
  <c r="H125" i="1" s="1"/>
  <c r="F153" i="1"/>
  <c r="I419" i="1"/>
  <c r="I153" i="1"/>
  <c r="C211" i="1"/>
  <c r="C197" i="1" s="1"/>
  <c r="I211" i="1"/>
  <c r="I197" i="1" s="1"/>
  <c r="D223" i="1"/>
  <c r="F238" i="1"/>
  <c r="I104" i="1"/>
  <c r="I84" i="1" s="1"/>
  <c r="C141" i="1"/>
  <c r="C134" i="1" s="1"/>
  <c r="D211" i="1"/>
  <c r="D197" i="1" s="1"/>
  <c r="F450" i="1"/>
  <c r="F141" i="1"/>
  <c r="F235" i="1"/>
  <c r="D454" i="1"/>
  <c r="I436" i="1"/>
  <c r="C65" i="1"/>
  <c r="C53" i="1" s="1"/>
  <c r="D185" i="1"/>
  <c r="C185" i="1"/>
  <c r="I185" i="1"/>
  <c r="D230" i="1"/>
  <c r="I222" i="1"/>
  <c r="I219" i="1" s="1"/>
  <c r="D65" i="1"/>
  <c r="D53" i="1" s="1"/>
  <c r="C162" i="1"/>
  <c r="D104" i="1"/>
  <c r="F230" i="1"/>
  <c r="I377" i="1"/>
  <c r="F65" i="1"/>
  <c r="F53" i="1" s="1"/>
  <c r="I141" i="1"/>
  <c r="I134" i="1" s="1"/>
  <c r="I258" i="1"/>
  <c r="I241" i="1" s="1"/>
  <c r="C104" i="1"/>
  <c r="D43" i="1"/>
  <c r="C91" i="1"/>
  <c r="F91" i="1"/>
  <c r="I172" i="1"/>
  <c r="F222" i="1"/>
  <c r="I358" i="1"/>
  <c r="F454" i="1"/>
  <c r="I53" i="1"/>
  <c r="D153" i="1"/>
  <c r="I382" i="1"/>
  <c r="F43" i="1"/>
  <c r="D91" i="1"/>
  <c r="D238" i="1"/>
  <c r="E238" i="1" s="1"/>
  <c r="D235" i="1"/>
  <c r="D137" i="1"/>
  <c r="E137" i="1" s="1"/>
  <c r="F104" i="1"/>
  <c r="F137" i="1"/>
  <c r="D141" i="1"/>
  <c r="F162" i="1"/>
  <c r="F167" i="1"/>
  <c r="D162" i="1"/>
  <c r="D167" i="1"/>
  <c r="E167" i="1" s="1"/>
  <c r="F211" i="1"/>
  <c r="F197" i="1" s="1"/>
  <c r="G382" i="1" l="1"/>
  <c r="E450" i="1"/>
  <c r="H454" i="1"/>
  <c r="E197" i="1"/>
  <c r="E14" i="1"/>
  <c r="D148" i="1"/>
  <c r="D376" i="1"/>
  <c r="C376" i="1"/>
  <c r="C375" i="1" s="1"/>
  <c r="C219" i="1"/>
  <c r="C148" i="1"/>
  <c r="E436" i="1"/>
  <c r="H137" i="1"/>
  <c r="H235" i="1"/>
  <c r="C454" i="1"/>
  <c r="E454" i="1" s="1"/>
  <c r="H238" i="1"/>
  <c r="H141" i="1"/>
  <c r="H450" i="1"/>
  <c r="H230" i="1"/>
  <c r="H358" i="1"/>
  <c r="H211" i="1"/>
  <c r="H172" i="1"/>
  <c r="H162" i="1"/>
  <c r="H153" i="1"/>
  <c r="H104" i="1"/>
  <c r="H91" i="1"/>
  <c r="H43" i="1"/>
  <c r="H14" i="1"/>
  <c r="H436" i="1"/>
  <c r="H382" i="1"/>
  <c r="E223" i="1"/>
  <c r="H223" i="1"/>
  <c r="H419" i="1"/>
  <c r="E382" i="1"/>
  <c r="E141" i="1"/>
  <c r="E419" i="1"/>
  <c r="E230" i="1"/>
  <c r="D117" i="1"/>
  <c r="H117" i="1" s="1"/>
  <c r="E65" i="1"/>
  <c r="E53" i="1" s="1"/>
  <c r="E235" i="1"/>
  <c r="E211" i="1"/>
  <c r="E185" i="1"/>
  <c r="E162" i="1"/>
  <c r="E153" i="1"/>
  <c r="E125" i="1"/>
  <c r="E104" i="1"/>
  <c r="E91" i="1"/>
  <c r="E43" i="1"/>
  <c r="E242" i="1"/>
  <c r="E241" i="1"/>
  <c r="F376" i="1"/>
  <c r="D222" i="1"/>
  <c r="I148" i="1"/>
  <c r="I12" i="1" s="1"/>
  <c r="D13" i="1"/>
  <c r="F185" i="1"/>
  <c r="H185" i="1" s="1"/>
  <c r="I376" i="1"/>
  <c r="I375" i="1" s="1"/>
  <c r="C84" i="1"/>
  <c r="F219" i="1"/>
  <c r="D84" i="1"/>
  <c r="F148" i="1"/>
  <c r="G148" i="1" s="1"/>
  <c r="F134" i="1"/>
  <c r="F84" i="1"/>
  <c r="D134" i="1"/>
  <c r="E134" i="1" s="1"/>
  <c r="F13" i="1"/>
  <c r="G376" i="1" l="1"/>
  <c r="F375" i="1"/>
  <c r="C12" i="1"/>
  <c r="D375" i="1"/>
  <c r="E376" i="1"/>
  <c r="E148" i="1"/>
  <c r="H134" i="1"/>
  <c r="H197" i="1"/>
  <c r="H148" i="1"/>
  <c r="H84" i="1"/>
  <c r="H53" i="1"/>
  <c r="E222" i="1"/>
  <c r="H222" i="1"/>
  <c r="E13" i="1"/>
  <c r="H13" i="1"/>
  <c r="E117" i="1"/>
  <c r="E84" i="1"/>
  <c r="D219" i="1"/>
  <c r="E219" i="1" s="1"/>
  <c r="I481" i="1"/>
  <c r="F12" i="1"/>
  <c r="G375" i="1" l="1"/>
  <c r="H219" i="1"/>
  <c r="H376" i="1"/>
  <c r="C481" i="1"/>
  <c r="D12" i="1"/>
  <c r="G12" i="1" s="1"/>
  <c r="E375" i="1"/>
  <c r="F481" i="1"/>
  <c r="H375" i="1" l="1"/>
  <c r="H12" i="1"/>
  <c r="E12" i="1"/>
  <c r="D481" i="1"/>
  <c r="E481" i="1" s="1"/>
  <c r="G481" i="1" l="1"/>
  <c r="H481" i="1"/>
</calcChain>
</file>

<file path=xl/sharedStrings.xml><?xml version="1.0" encoding="utf-8"?>
<sst xmlns="http://schemas.openxmlformats.org/spreadsheetml/2006/main" count="953" uniqueCount="947">
  <si>
    <t xml:space="preserve">Приложение 2 </t>
  </si>
  <si>
    <t xml:space="preserve">Код </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</si>
  <si>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</si>
  <si>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</si>
  <si>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</si>
  <si>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</si>
  <si>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</si>
  <si>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</si>
  <si>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</si>
  <si>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</si>
  <si>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</si>
  <si>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</si>
  <si>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</si>
  <si>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</si>
  <si>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</si>
  <si>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</si>
  <si>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</si>
  <si>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</si>
  <si>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</si>
  <si>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</si>
  <si>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</si>
  <si>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</si>
  <si>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</si>
  <si>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</si>
  <si>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</si>
  <si>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</si>
  <si>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</si>
  <si>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</si>
  <si>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</si>
  <si>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</si>
  <si>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</si>
  <si>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</si>
  <si>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</si>
  <si>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</si>
  <si>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</si>
  <si>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</si>
  <si>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</si>
  <si>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</si>
  <si>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</si>
  <si>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</si>
  <si>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</si>
  <si>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</si>
  <si>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</si>
  <si>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</si>
  <si>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</si>
  <si>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</si>
  <si>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</si>
  <si>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</si>
  <si>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</si>
  <si>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</si>
  <si>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</si>
  <si>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</si>
  <si>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</si>
  <si>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</si>
  <si>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</si>
  <si>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</si>
  <si>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</si>
  <si>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</si>
  <si>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</si>
  <si>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</si>
  <si>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</si>
  <si>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</si>
  <si>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</si>
  <si>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</si>
  <si>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</si>
  <si>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</si>
  <si>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</si>
  <si>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</si>
  <si>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</si>
  <si>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</si>
  <si>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</si>
  <si>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</si>
  <si>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</si>
  <si>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</si>
  <si>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</si>
  <si>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</si>
  <si>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</si>
  <si>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</si>
  <si>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</si>
  <si>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</si>
  <si>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</si>
  <si>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</si>
  <si>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</si>
  <si>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</si>
  <si>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</si>
  <si>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</si>
  <si>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</si>
  <si>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</si>
  <si>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</si>
  <si>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</si>
  <si>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</si>
  <si>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</si>
  <si>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</si>
  <si>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</si>
  <si>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</si>
  <si>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</si>
  <si>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</si>
  <si>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</si>
  <si>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</si>
  <si>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</si>
  <si>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</si>
  <si>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</si>
  <si>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</si>
  <si>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</si>
  <si>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</si>
  <si>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</si>
  <si>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</si>
  <si>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</si>
  <si>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</si>
  <si>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</si>
  <si>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</si>
  <si>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</si>
  <si>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</si>
  <si>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</si>
  <si>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</si>
  <si>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</si>
  <si>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</si>
  <si>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</si>
  <si>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</si>
  <si>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</si>
  <si>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</si>
  <si>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</si>
  <si>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</si>
  <si>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</si>
  <si>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</si>
  <si>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</si>
  <si>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</si>
  <si>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</si>
  <si>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</si>
  <si>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</si>
  <si>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</si>
  <si>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</si>
  <si>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</si>
  <si>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</si>
  <si>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</si>
  <si>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</si>
  <si>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</si>
  <si>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</si>
  <si>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</si>
  <si>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</si>
  <si>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</si>
  <si>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</si>
  <si>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</si>
  <si>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</si>
  <si>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</si>
  <si>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</si>
  <si>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</si>
  <si>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</si>
  <si>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</si>
  <si>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</si>
  <si>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</si>
  <si>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</si>
  <si>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</si>
  <si>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</si>
  <si>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</si>
  <si>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</si>
  <si>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</si>
  <si>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</si>
  <si>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</si>
  <si>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</si>
  <si>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</si>
  <si>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</si>
  <si>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</si>
  <si>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</si>
  <si>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</si>
  <si>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</si>
  <si>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</si>
  <si>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</si>
  <si>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</si>
  <si>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</si>
  <si>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</si>
  <si>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</si>
  <si>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</si>
  <si>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</si>
  <si>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</si>
  <si>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</si>
  <si>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</si>
  <si>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</si>
  <si>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</si>
  <si>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</si>
  <si>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</si>
  <si>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</si>
  <si>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</si>
  <si>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</si>
  <si>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</si>
  <si>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</si>
  <si>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</si>
  <si>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</si>
  <si>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</si>
  <si>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</si>
  <si>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</si>
  <si>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</si>
  <si>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</si>
  <si>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</si>
  <si>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</si>
  <si>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</si>
  <si>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</si>
  <si>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</si>
  <si>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</si>
  <si>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</si>
  <si>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</si>
  <si>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</si>
  <si>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</si>
  <si>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</si>
  <si>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</si>
  <si>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</si>
  <si>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</si>
  <si>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</si>
  <si>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</si>
  <si>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</si>
  <si>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</si>
  <si>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</si>
  <si>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</si>
  <si>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</si>
  <si>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</si>
  <si>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</si>
  <si>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</si>
  <si>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</si>
  <si>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</si>
  <si>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</si>
  <si>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</si>
  <si>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</si>
  <si>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</si>
  <si>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</si>
  <si>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</si>
  <si>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</si>
  <si>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</si>
  <si>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</si>
  <si>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</si>
  <si>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</si>
  <si>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</si>
  <si>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</si>
  <si>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</si>
  <si>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</si>
  <si>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</si>
  <si>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</si>
  <si>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</si>
  <si>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</si>
  <si>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</si>
  <si>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</si>
  <si>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</si>
  <si>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</si>
  <si>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</si>
  <si>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</si>
  <si>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</si>
  <si>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</si>
  <si>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</si>
  <si>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</si>
  <si>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</si>
  <si>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</si>
  <si>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</si>
  <si>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</si>
  <si>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</si>
  <si>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</si>
  <si>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</si>
  <si>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</si>
  <si>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</si>
  <si>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</si>
  <si>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</si>
  <si>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</si>
  <si>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</si>
  <si>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</si>
  <si>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</si>
  <si>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</si>
  <si>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</si>
  <si>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</si>
  <si>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</si>
  <si>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</si>
  <si>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</si>
  <si>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</si>
  <si>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</si>
  <si>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</si>
  <si>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</si>
  <si>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</si>
  <si>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</si>
  <si>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</si>
  <si>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</si>
  <si>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</si>
  <si>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</si>
  <si>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</si>
  <si>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</si>
  <si>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</si>
  <si>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</si>
  <si>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</si>
  <si>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</si>
  <si>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</si>
  <si>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</si>
  <si>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</si>
  <si>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</si>
  <si>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</si>
  <si>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</si>
  <si>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</si>
  <si>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</si>
  <si>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</si>
  <si>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</si>
  <si>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</si>
  <si>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</si>
  <si>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</si>
  <si>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</si>
  <si>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</si>
  <si>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</si>
  <si>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</si>
  <si>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</si>
  <si>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</si>
  <si>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</si>
  <si>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</si>
  <si>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</si>
  <si>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</si>
  <si>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</si>
  <si>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</si>
  <si>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</si>
  <si>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</si>
  <si>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1 14 02043 04 2000 410</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</si>
  <si>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</si>
  <si>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</si>
  <si>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</si>
  <si>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</si>
  <si>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</si>
  <si>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</si>
  <si>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</si>
  <si>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</si>
  <si>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</si>
  <si>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</si>
  <si>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</si>
  <si>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</si>
  <si>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</si>
  <si>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</si>
  <si>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</si>
  <si>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</si>
  <si>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</si>
  <si>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</si>
  <si>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</si>
  <si>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</si>
  <si>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</si>
  <si>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</si>
  <si>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</si>
  <si>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</si>
  <si>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</si>
  <si>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1 16 00000 00 0000 000</t>
  </si>
  <si>
    <t>ШТРАФЫ, САНКЦИИ, ВОЗМЕЩЕНИЕ УЩЕРБА</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</si>
  <si>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</si>
  <si>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</si>
  <si>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</si>
  <si>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</si>
  <si>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</si>
  <si>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</si>
  <si>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</si>
  <si>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</si>
  <si>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</si>
  <si>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БЕЗВОЗМЕЗДНЫЕ ПОСТУПЛЕНИЯ</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</si>
  <si>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</si>
  <si>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</si>
  <si>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</si>
  <si>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</si>
  <si>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</si>
  <si>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</si>
  <si>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</si>
  <si>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</si>
  <si>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</si>
  <si>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</si>
  <si>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</si>
  <si>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</si>
  <si>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</si>
  <si>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</si>
  <si>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</si>
  <si>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</si>
  <si>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</si>
  <si>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</si>
  <si>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</si>
  <si>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</si>
  <si>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</si>
  <si>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</si>
  <si>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</si>
  <si>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</si>
  <si>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Прочие субсидии</t>
  </si>
  <si>
    <t>Прочие субсидии бюджетам городских округов</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</si>
  <si>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</si>
  <si>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</si>
  <si>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</si>
  <si>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</si>
  <si>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</si>
  <si>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</si>
  <si>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</si>
  <si>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</si>
  <si>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</si>
  <si>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</si>
  <si>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</si>
  <si>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Прочие субвенции</t>
  </si>
  <si>
    <t>Прочие субвенции бюджетам городских округов</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</si>
  <si>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</si>
  <si>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</si>
  <si>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</si>
  <si>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2 07 00000 00 0000 000</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</si>
  <si>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</si>
  <si>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</si>
  <si>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</si>
  <si>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</si>
  <si>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</si>
  <si>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</si>
  <si>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</si>
  <si>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</si>
  <si>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</si>
  <si>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</si>
  <si>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</si>
  <si>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</si>
  <si>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</si>
  <si>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</si>
  <si>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</si>
  <si>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</si>
  <si>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</si>
  <si>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</si>
  <si>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</si>
  <si>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2 02 25560 00 0000 151</t>
  </si>
  <si>
    <t>2 02 25560 04 0000 151</t>
  </si>
  <si>
    <t>тыс.руб.</t>
  </si>
  <si>
    <t>% исполнения от
уточненного
плана</t>
  </si>
  <si>
    <t>1 12 01042 01 6000 120</t>
  </si>
  <si>
    <t>Государственная пошлина за выдачу разрешения на установку рекламной конструкции</t>
  </si>
  <si>
    <t>1 08 07150 01 0000 110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</si>
  <si>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</si>
  <si>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</si>
  <si>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1 13 02994 04 1100 130</t>
  </si>
  <si>
    <t>1 13 02994 04 1200 130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</si>
  <si>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</si>
  <si>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</si>
  <si>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1 13 02994 04 2100 130</t>
  </si>
  <si>
    <t>1 13 02994 04 2200 130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</si>
  <si>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</si>
  <si>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</si>
  <si>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</si>
  <si>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</si>
  <si>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2 02 25520 00 0000 150</t>
  </si>
  <si>
    <t>2 02 25520 04 0000 150</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</si>
  <si>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</si>
  <si>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</si>
  <si>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2 02 27112 00 0000 150</t>
  </si>
  <si>
    <t>2 02 27112 04 0000 150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</si>
  <si>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</si>
  <si>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</si>
  <si>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</si>
  <si>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</si>
  <si>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</si>
  <si>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2 19 35120 04 0000 150</t>
  </si>
  <si>
    <t>Возврат остатков субвенций на государственную регистрацию актов гражданского состояния из бюджетов городских округов</t>
  </si>
  <si>
    <t>2 19 35930 04 0000 150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</si>
  <si>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</si>
  <si>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</si>
  <si>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2 02 35134 00 0000 150</t>
  </si>
  <si>
    <t>2 02 35134 04 0000 150</t>
  </si>
  <si>
    <t>2 02 20000 00 0000 150</t>
  </si>
  <si>
    <t>2 02 25466 00 0000 150</t>
  </si>
  <si>
    <t>2 02 25466 04 0000 150</t>
  </si>
  <si>
    <t>2 02 25497 00 0000 150</t>
  </si>
  <si>
    <t>2 02 25497 04 0000 150</t>
  </si>
  <si>
    <t>2 02 29999 00 0000 150</t>
  </si>
  <si>
    <t>2 02 29999 04 0000 150</t>
  </si>
  <si>
    <t>2 02 30000 00 0000 150</t>
  </si>
  <si>
    <t>2 02 30024 00 0000 150</t>
  </si>
  <si>
    <t>2 02 30024 04 0000 150</t>
  </si>
  <si>
    <t>2 02 35082 00 0000 150</t>
  </si>
  <si>
    <t>2 02 35082 04 0000 150</t>
  </si>
  <si>
    <t>2 02 35120 00 0000 150</t>
  </si>
  <si>
    <t>2 02 35120 04 0000 150</t>
  </si>
  <si>
    <t>2 02 35135 00 0000 150</t>
  </si>
  <si>
    <t>2 02 35135 04 0000 150</t>
  </si>
  <si>
    <t>2 02 35176 00 0000 150</t>
  </si>
  <si>
    <t>2 02 35176 04 0000 150</t>
  </si>
  <si>
    <t>2 02 35930 00 0000 150</t>
  </si>
  <si>
    <t>2 02 35930 04 0000 150</t>
  </si>
  <si>
    <t>2 02 39999 00 0000 150</t>
  </si>
  <si>
    <t>2 02 39999 04 0000 150</t>
  </si>
  <si>
    <t>2 02 40000 00 0000 150</t>
  </si>
  <si>
    <t>2 02 49999 00 0000 150</t>
  </si>
  <si>
    <t>2 02 49999 04 0000 150</t>
  </si>
  <si>
    <t>2 07 04000 04 0000 150</t>
  </si>
  <si>
    <t>2 07 04050 04 0000 150</t>
  </si>
  <si>
    <t>2 18 00000 00 0000 150</t>
  </si>
  <si>
    <t>2 18 04000 04 0000 150</t>
  </si>
  <si>
    <t>2 18 04010 04 0000 150</t>
  </si>
  <si>
    <t>2 18 04020 04 0000 150</t>
  </si>
  <si>
    <t>2 19 00000 04 0000 150</t>
  </si>
  <si>
    <t>2 19 25555 04 0000 150</t>
  </si>
  <si>
    <t>2 19 60010 04 0000 150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</si>
  <si>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</si>
  <si>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</si>
  <si>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</si>
  <si>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</si>
  <si>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</si>
  <si>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</si>
  <si>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</si>
  <si>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</si>
  <si>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</si>
  <si>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</si>
  <si>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</si>
  <si>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</si>
  <si>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</si>
  <si>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</si>
  <si>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</si>
  <si>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</si>
  <si>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</si>
  <si>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</si>
  <si>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</si>
  <si>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</si>
  <si>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</si>
  <si>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</si>
  <si>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</si>
  <si>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</si>
  <si>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1 16 01050 01 0000 140</t>
  </si>
  <si>
    <t>1 16 01053 01 0000 140</t>
  </si>
  <si>
    <t>1 16 01060 01 0000 140</t>
  </si>
  <si>
    <t>1 16 01063 01 0000 140</t>
  </si>
  <si>
    <t>1 16 01070 01 0000 140</t>
  </si>
  <si>
    <t>1 16 01080 01 0000 140</t>
  </si>
  <si>
    <t>1 16 01143 01 0000 140</t>
  </si>
  <si>
    <t>1 16 01180 01 0000 140</t>
  </si>
  <si>
    <t>1 16 01190 01 0000 140</t>
  </si>
  <si>
    <t>1 16 01193 01 0000 140</t>
  </si>
  <si>
    <t>1 16 01200 01 0000 140</t>
  </si>
  <si>
    <t>1 16 01203 01 0000 140</t>
  </si>
  <si>
    <t>1 16 02020 02 0000 140</t>
  </si>
  <si>
    <t>1 16 11000 01 0000 140</t>
  </si>
  <si>
    <t>1 16 11030 01 0000 140</t>
  </si>
  <si>
    <t>1 16 11060 01 0000 140</t>
  </si>
  <si>
    <t>1 16 11064 01 0000 140</t>
  </si>
  <si>
    <t>1 16 01073 01 0000 140</t>
  </si>
  <si>
    <t>1 16 01083 01 0000 140</t>
  </si>
  <si>
    <t>1 16 01140 01 0000 140</t>
  </si>
  <si>
    <t>1 16 01183 01 0000 140</t>
  </si>
  <si>
    <t>1 16 02000 02 0000 140</t>
  </si>
  <si>
    <t>1 16 01000 01 0000 140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</si>
  <si>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</si>
  <si>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1 01 02040 01 4000 110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</si>
  <si>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</si>
  <si>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</si>
  <si>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1 08 04000 01 0000 110</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</si>
  <si>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</si>
  <si>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</si>
  <si>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1 16 01074 01 0000 140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</si>
  <si>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</si>
  <si>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1 16 01194 01 0000 140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</si>
  <si>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</si>
  <si>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1 16 07000 01 0000 140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</si>
  <si>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</si>
  <si>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</si>
  <si>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1 16 07010 00 0000 140</t>
  </si>
  <si>
    <t>1 16 07010 04 0000 140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</si>
  <si>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</si>
  <si>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</si>
  <si>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1 16 07090 00 0000 140</t>
  </si>
  <si>
    <t>1 16 07090 04 0000 140</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</si>
  <si>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</si>
  <si>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</si>
  <si>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</si>
  <si>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</si>
  <si>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1 16 10000 00 0000 140</t>
  </si>
  <si>
    <t>1 16 10120 00 0000 140</t>
  </si>
  <si>
    <t>1 16 10123 01 0000 140</t>
  </si>
  <si>
    <t>1 16 10129 01 0000 140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</si>
  <si>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</si>
  <si>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1 16 11050 01 0000 140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</si>
  <si>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</si>
  <si>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</si>
  <si>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2 02 25232 00 0000 150</t>
  </si>
  <si>
    <t>2 02 25232 04 0000 150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</si>
  <si>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</si>
  <si>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</si>
  <si>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2 02 25467 00 0000150</t>
  </si>
  <si>
    <t>2 02 25467 04 0000 150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</si>
  <si>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</si>
  <si>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</si>
  <si>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1 16 01130 01 0000 140</t>
  </si>
  <si>
    <t>1 16 01133 01 9000 140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</si>
  <si>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</si>
  <si>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</si>
  <si>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1 16 01150 01 0000 140</t>
  </si>
  <si>
    <t>1 16 01153 01 9000 140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</si>
  <si>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</si>
  <si>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</si>
  <si>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</si>
  <si>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</si>
  <si>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1 16 10060 00 0000 140</t>
  </si>
  <si>
    <t>1 16 10062 04 0000 140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</si>
  <si>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</si>
  <si>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</si>
  <si>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2 02 25187 00 0000 150</t>
  </si>
  <si>
    <t>2 02 25187 04 0000 150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</si>
  <si>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</si>
  <si>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</si>
  <si>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2 02 25229 00 0000 150</t>
  </si>
  <si>
    <t>2 02 25229 04 0000 150</t>
  </si>
  <si>
    <t>Субсидии бюджетам на обеспечение комплексного развития сельских территорий</t>
  </si>
  <si>
    <t>Субсидии бюджетам городских округов на обеспечение комплексного развития сельских территорий</t>
  </si>
  <si>
    <t>2 02 25576 00 0000 150</t>
  </si>
  <si>
    <t>2 02 25576 04 0000 150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</si>
  <si>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</si>
  <si>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</si>
  <si>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</si>
  <si>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</si>
  <si>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</si>
  <si>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</si>
  <si>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</si>
  <si>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</si>
  <si>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</si>
  <si>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</si>
  <si>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</si>
  <si>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</si>
  <si>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</si>
  <si>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</si>
  <si>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</si>
  <si>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</si>
  <si>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1 16 01193 01 0005 140</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</si>
  <si>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</si>
  <si>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</si>
  <si>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</si>
  <si>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</si>
  <si>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</si>
  <si>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</si>
  <si>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</si>
  <si>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1 16 10123 01 0001 140</t>
  </si>
  <si>
    <t>1 16 10123 01 0041 140</t>
  </si>
  <si>
    <t>2 19 35135 04 0000 150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</si>
  <si>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</si>
  <si>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</si>
  <si>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</si>
  <si>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1 06 06032 04 5000 110</t>
  </si>
  <si>
    <t>Земельный налог с организаций,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</si>
  <si>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</si>
  <si>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</si>
  <si>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</si>
  <si>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</si>
  <si>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</si>
  <si>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</si>
  <si>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</si>
  <si>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1 16 01083 01 0028 140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</si>
  <si>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</si>
  <si>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1 16 01083 01 0037 140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</si>
  <si>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</si>
  <si>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</si>
  <si>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</si>
  <si>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</si>
  <si>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</si>
  <si>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</si>
  <si>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</si>
  <si>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1 16 01153 01 0006 140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</si>
  <si>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</si>
  <si>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</si>
  <si>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</si>
  <si>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</si>
  <si>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</si>
  <si>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</si>
  <si>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</si>
  <si>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</si>
  <si>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</si>
  <si>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</si>
  <si>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1 16 01110 01 0000 140</t>
  </si>
  <si>
    <t>Прочие неналоговые доходы бюджетов городских округов</t>
  </si>
  <si>
    <t>Межбюджетные трансферты, передаваемые бюджетам городских округов на создание модельных муниципальных библиотек</t>
  </si>
  <si>
    <t>2 02 45454 00 0000 150</t>
  </si>
  <si>
    <t>Межбюджетные трансферты, передаваемые бюджетам на создание модельных муниципальных библиотек</t>
  </si>
  <si>
    <t>2 02 45454 04 0000 150</t>
  </si>
  <si>
    <t>1 16 01203 01 0006 140</t>
  </si>
  <si>
    <t>1 16 01193 01 9000 140</t>
  </si>
  <si>
    <t>1 16 01193 01 0401 140</t>
  </si>
  <si>
    <t>1 16 01193 01 0007 140</t>
  </si>
  <si>
    <t>1 16 01173 01 0008 140</t>
  </si>
  <si>
    <t>1 16 01173 01 0007 140</t>
  </si>
  <si>
    <t>1 16 01173 01 0000 140</t>
  </si>
  <si>
    <t>1 16 01170 01 0000 140</t>
  </si>
  <si>
    <t>1 16 01153 01 0012 140</t>
  </si>
  <si>
    <t>1 16 01113 01 0021 140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</si>
  <si>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</si>
  <si>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1 16 01053 01 9000 140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</si>
  <si>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</si>
  <si>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1 16 01063 01 0008 140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</si>
  <si>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</si>
  <si>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</si>
  <si>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</si>
  <si>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</si>
  <si>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1 16 01160 01 0000 140</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</si>
  <si>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</si>
  <si>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</si>
  <si>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</si>
  <si>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</si>
  <si>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</si>
  <si>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</si>
  <si>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1 16 01333 01 0016 140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</si>
  <si>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</si>
  <si>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1 16 01333 01 0012 140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</si>
  <si>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</si>
  <si>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</si>
  <si>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1 16 01330 00 0000 140</t>
  </si>
  <si>
    <t>1 16 01333 01 0000 140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</si>
  <si>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</si>
  <si>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</si>
  <si>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</si>
  <si>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2 02 45303 00 0000 150</t>
  </si>
  <si>
    <t>Единый налог на вмененный доход для отдельных видов деятельности (проценты по соответствующему платежу)</t>
  </si>
  <si>
    <t>1 05 02010 02 2200 110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</si>
  <si>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</si>
  <si>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</si>
  <si>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Наименование кода вида доходов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</si>
  <si>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</si>
  <si>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</si>
  <si>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1 01 02080 01 0000 110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</si>
  <si>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</si>
  <si>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</si>
  <si>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</si>
  <si>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</si>
  <si>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</si>
  <si>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</si>
  <si>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</si>
  <si>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</si>
  <si>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</si>
  <si>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</si>
  <si>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</si>
  <si>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</si>
  <si>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1 08 07110 01 0102 110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</si>
  <si>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</si>
  <si>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</si>
  <si>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1 16 01072 01 0000 140</t>
  </si>
  <si>
    <t>1 16 01072 01 0233 140</t>
  </si>
  <si>
    <t>1 16 01083 01 0281 140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</si>
  <si>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</si>
  <si>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</si>
  <si>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</si>
  <si>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городских округов</t>
  </si>
  <si>
    <t>Прочие безвозмездные поступления от государственных (муниципальных) организаций в бюджеты городских округов</t>
  </si>
  <si>
    <t>2 03 04099 04 0000 150</t>
  </si>
  <si>
    <t>2 03 04000 04 0000 150</t>
  </si>
  <si>
    <t>2 03 00000 00 0000 000</t>
  </si>
  <si>
    <t>2 19 25497 04 0000 150</t>
  </si>
  <si>
    <t>2 19 27112 04 0000 150</t>
  </si>
  <si>
    <t>2 19 45303 04 0000 150</t>
  </si>
  <si>
    <t>1 01 02080 01 1000 110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</si>
  <si>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</si>
  <si>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</si>
  <si>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</si>
  <si>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</si>
  <si>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</si>
  <si>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1 16 01083 01 9000 140</t>
  </si>
  <si>
    <t>1 16 01103 01 0000 140</t>
  </si>
  <si>
    <t>1 16 01103 01 9000 140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</si>
  <si>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</si>
  <si>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</si>
  <si>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</si>
  <si>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1 16 01193 01 0020 140</t>
  </si>
  <si>
    <t>1 16 01203 01 0020 140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</si>
  <si>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</si>
  <si>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</si>
  <si>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</si>
  <si>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</si>
  <si>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</si>
  <si>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</si>
  <si>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требований к производству или обороту этилового спирта, алкогольной и спиртосодержащей продукции)</t>
  </si>
  <si>
    <t>1 16 01333 01 0017 140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</si>
  <si>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</si>
  <si>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1 16 10030 04 0000 140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</si>
  <si>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</si>
  <si>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</si>
  <si>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Инициативные платежи</t>
  </si>
  <si>
    <t>Инициативные платежи, зачисляемые в бюджеты городских округов</t>
  </si>
  <si>
    <t>1 17 15000 00 0000 150</t>
  </si>
  <si>
    <t>1 17 15020 04 0000 150</t>
  </si>
  <si>
    <t>2 00 00 000 00 0000 000</t>
  </si>
  <si>
    <t>2 02 00 000 00 0000 000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</si>
  <si>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</si>
  <si>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</si>
  <si>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2 02 45424 00 0000 150</t>
  </si>
  <si>
    <t>2 02 45424 04 0000 150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</si>
  <si>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</si>
  <si>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</si>
  <si>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</si>
  <si>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</si>
  <si>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</si>
  <si>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2 19 25304 04 0000 150</t>
  </si>
  <si>
    <t>1 06 06032 04 4000 110</t>
  </si>
  <si>
    <t>1 08 03010 01 1050 110</t>
  </si>
  <si>
    <t>1 08 03010 01 1060 110</t>
  </si>
  <si>
    <t>2 02 10000 00 0000 150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</si>
  <si>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</si>
  <si>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1 16 01193 01 0030 140</t>
  </si>
  <si>
    <t>1 17 15 020 04 0081 150</t>
  </si>
  <si>
    <t>1 17 15 020 04 0082 150</t>
  </si>
  <si>
    <t>1 17 15 020 04 0083 150</t>
  </si>
  <si>
    <t>1 17 15 020 04 0084 150</t>
  </si>
  <si>
    <t>1 17 15 020 04 8051 150</t>
  </si>
  <si>
    <t>Инициативные платежи, зачисляемые в бюджеты городских округов ("Молодежная лига КВН")</t>
  </si>
  <si>
    <t>1 17 15 020 04 8052 150</t>
  </si>
  <si>
    <t>Инициативные платежи, зачисляемые в бюджеты городских округов ("Активное долголетие: от смартфона до ноутбука")</t>
  </si>
  <si>
    <t>1 17 15 020 04 8053 150</t>
  </si>
  <si>
    <t>Инициативные платежи, зачисляемые в бюджеты городских округов ("Березники-90. Юбилейная открытка")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</si>
  <si>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</si>
  <si>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1 01 02100 01 1000 110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</si>
  <si>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</si>
  <si>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</si>
  <si>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1 01 02100 01 0000 110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</si>
  <si>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</si>
  <si>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</si>
  <si>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</si>
  <si>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</si>
  <si>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1 01 02130 01 0000 110</t>
  </si>
  <si>
    <t>1 01 02130 01 1000 110</t>
  </si>
  <si>
    <t>1 01 02140 01 0000 110</t>
  </si>
  <si>
    <t>1 01 02140 01 1000 110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</si>
  <si>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</si>
  <si>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</si>
  <si>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</si>
  <si>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</si>
  <si>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1 03 02231 01 0000 110</t>
  </si>
  <si>
    <t>1 03 02241 01 0000 110</t>
  </si>
  <si>
    <t>1 03 02251 01 0000 110</t>
  </si>
  <si>
    <t>1 03 02261 01 0000 110</t>
  </si>
  <si>
    <t>1 05 01 000 00 0000 110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</si>
  <si>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</si>
  <si>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</si>
  <si>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</si>
  <si>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</si>
  <si>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</si>
  <si>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</si>
  <si>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</si>
  <si>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</si>
  <si>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Минимальный налог, зачисляемый в бюджеты субъектов Российской Федерации (за налоговые периоды, истекшие до 1 января 2016 года)</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</si>
  <si>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</si>
  <si>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1 05 01010 01 0000 110</t>
  </si>
  <si>
    <t>1 05 01011 01 0000 110</t>
  </si>
  <si>
    <t>1 05 01011 01 1000 110</t>
  </si>
  <si>
    <t>1 05 01011 01 3000 110</t>
  </si>
  <si>
    <t>1 05 01020 01 0000 110</t>
  </si>
  <si>
    <t>1 05 01021 01 0000 110</t>
  </si>
  <si>
    <t>1 05 01021 01 1000 110</t>
  </si>
  <si>
    <t>1 05 01021 01 3000 110</t>
  </si>
  <si>
    <t>1 05 01050 01 0000 110</t>
  </si>
  <si>
    <t>1 05 01050 01 1000 110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</si>
  <si>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</si>
  <si>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</si>
  <si>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1 11 09044 04 0001 120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</si>
  <si>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наем жилого помещения)</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</si>
  <si>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(оплата по концессионному соглашению)</t>
  </si>
  <si>
    <t>1 11 09044 04 0002 120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</si>
  <si>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</si>
  <si>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</si>
  <si>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предоставление права на размещение и эксплуатацию НТО)</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</si>
  <si>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рекламных конструкций)</t>
  </si>
  <si>
    <t>1 11 09080 00 0000 120</t>
  </si>
  <si>
    <t>1 11 09080 04 0000 120</t>
  </si>
  <si>
    <t>1 11 09080 04 0001 120</t>
  </si>
  <si>
    <t>1 11 09080 04 0002 120</t>
  </si>
  <si>
    <t>Плата за выбросы загрязняющих веществ в атмосферный воздух стационарными объектами (пени по соответствующему платежу)</t>
  </si>
  <si>
    <t>Прочие доходы от оказания платных услуг (работ) получателями средств бюджетов городских округов (платные услуги, оказываемые управлением архитектуры и градостроительства по предоставлению сведений и документов, содержащихся в иных государственных реестрах (регистрах))</t>
  </si>
  <si>
    <t>Прочие доходы от оказания платных услуг (работ) получателями средств бюджетов городских округов (платные услуги, оказываемые МКУ "УЭАЗ" по предоставлению в пользование автомобиля общеобразовательным учреждениям)</t>
  </si>
  <si>
    <t>Прочие доходы от оказания платных услуг (работ) получателями средств бюджетов городских округов (платные услуги, оказываемые МКУ "УЭАЗ" по посещению туалетных модулей)</t>
  </si>
  <si>
    <t>Прочие доходы от оказания платных услуг (работ) получателями средств бюджетов городских округов (платные услуги, оказываемые МКУ "Информационные технологии" по комплексному обслуживанию инфраструктуры информационных технологий общеобразовательных организаций)</t>
  </si>
  <si>
    <t>Прочие доходы от оказания платных услуг (работ) получателями средств бюджетов городских округов (платные услуги, оказываемые МКУ "Центр сметного нормирования" по составлению и проверке сметных расчетов)</t>
  </si>
  <si>
    <t>Прочие доходы от оказания платных услуг (работ) получателями средств бюджетов городских округов (платные услуги, оказываемые МКУ "Управление капитального строительства" по строительному надзору)</t>
  </si>
  <si>
    <t>Прочие доходы от оказания платных услуг (работ) получателями средств бюджетов городских округов (платные услуги, оказываемые МКУ "Центр бухгалтерского учета" по ведению бюджетного учета)</t>
  </si>
  <si>
    <t>Прочие доходы от оказания платных услуг (работ) получателями средств бюджетов городских округов (платные услуги, оказываемые МКУ "Служба благоустройства г. Березники" по погребению неизвестных и невостребованных умерших в рамках гарантированного перечня услуг по погребению)</t>
  </si>
  <si>
    <t>1 13 01994 04 0100 130</t>
  </si>
  <si>
    <t>1 13 01994 04 0230 130</t>
  </si>
  <si>
    <t>1 13 01994 04 0240 130</t>
  </si>
  <si>
    <t>1 13 01994 04 0300 130</t>
  </si>
  <si>
    <t>1 13 01994 04 0400 130</t>
  </si>
  <si>
    <t>1 13 01994 04 0500 130</t>
  </si>
  <si>
    <t>1 13 01994 04 0600 130</t>
  </si>
  <si>
    <t>1 13 01994 04 0700 130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</si>
  <si>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</si>
  <si>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1 16 01103 01 0501 140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</si>
  <si>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</si>
  <si>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1 16 01143 01 0401 140</t>
  </si>
  <si>
    <t>1 17 15 020 04 0085 150</t>
  </si>
  <si>
    <t>Инициативные платежи, зачисляемые в бюджеты городских округов (Детская игровая площадка "Веселый островок")</t>
  </si>
  <si>
    <t>Инициативные платежи, зачисляемые в бюджеты городских округов (Детская спортивная площадка "Страна чудес")</t>
  </si>
  <si>
    <t>Инициативные платежи, зачисляемые в бюджеты городских округов (Детская спортивная площадка "Ясная поляна")</t>
  </si>
  <si>
    <t>Инициативные платежи, зачисляемые в бюджеты городских округов (Спортивная площадка "Счастливое детство")</t>
  </si>
  <si>
    <t>Инициативные платежи, зачисляемые в бюджеты городских округов (Ремонт и благоустройство памятника Анике Строганову)</t>
  </si>
  <si>
    <t>2 02 19999 04 0000 150</t>
  </si>
  <si>
    <t>2 02 19999 00 0000 150</t>
  </si>
  <si>
    <t>Прочие дотации</t>
  </si>
  <si>
    <t>Прочие дотации бюджетам городских округов</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</si>
  <si>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</si>
  <si>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</si>
  <si>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2 02 45179 00 0000 150</t>
  </si>
  <si>
    <t>2 02 45179 04 0000 150</t>
  </si>
  <si>
    <t>Доходы бюджетов городских округов от возврата бюджетными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</si>
  <si>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2 18 04010 04 1100 150</t>
  </si>
  <si>
    <t>2 18 04020 04 1100 150</t>
  </si>
  <si>
    <t>2 18 04020 04 1200 150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</si>
  <si>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t>
  </si>
  <si>
    <t>2 19 45179 04 0000 150</t>
  </si>
  <si>
    <t>1 12 01010 01 2100 120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</si>
  <si>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местом для продажи товаров на сезонных ярмарках)</t>
  </si>
  <si>
    <t>1 11 09044 04 0003 120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</si>
  <si>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право размещения передвижных аттракционов)</t>
  </si>
  <si>
    <t>1 11 09044 04 0004 120</t>
  </si>
  <si>
    <t>Прочие доходы от оказания платных услуг (работ) получателями средств бюджетов городских округов (платные услуги, оказываемые МКУ "УЭАЗ" по предоставлению операторов аттракционов в рамках договора с МАУ МОК "Парк культуры и отдыха")</t>
  </si>
  <si>
    <t>Прочие доходы от оказания платных услуг (работ) получателями средств бюджетов городских округов (платные услуги, оказываемые МКУ "УЭАЗ" по комплексному обслуживанию зданий детских садов)</t>
  </si>
  <si>
    <t>1 13 01994 04 0210 130</t>
  </si>
  <si>
    <t>1 13 01994 04 0220 130</t>
  </si>
  <si>
    <t>1 17 15 020 04 8056 150</t>
  </si>
  <si>
    <t>1 17 15 020 04 8057 150</t>
  </si>
  <si>
    <t>Инициативные платежи, зачисляемые в бюджеты городских округов (Благоустройство территории и ремонт памятников на аллее боевой и трудовой славы "Память о героях сохраним для потомков")</t>
  </si>
  <si>
    <t>Инициативные платежи, зачисляемые в бюджеты городских округов (Спортивная площадка "Олимпик")</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</si>
  <si>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</si>
  <si>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</si>
  <si>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2 02 25242 00 0000 150</t>
  </si>
  <si>
    <t>2 02 25242 04 0000 150</t>
  </si>
  <si>
    <t>1 01 02080 01 3000 110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</si>
  <si>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</si>
  <si>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Прочие доходы от оказания платных услуг (работ) получателями средств бюджетов городских округов (прочие платные услуги)</t>
  </si>
  <si>
    <t>1 13 01994 04 0800 130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</si>
  <si>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</si>
  <si>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1 16 10061 04 0000 140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</si>
  <si>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</si>
  <si>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2 19 25232 04 0000 150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</si>
  <si>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употребление алкогольной и спиртосодержащей продукции, новых потенциально опасных психоактивных веществ или одурманивающих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</si>
  <si>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пропаганду наркотических средств, психотропных веществ или их прекурсоров, растений, содержащих наркотические средства или психотропные вещества либо их прекурсоры, и их частей, содержащих наркотические средства или психотропные вещества либо их прекурсоры, новых потенциально опасных психоактивных веществ)</t>
  </si>
  <si>
    <t>1 16 01063 01 0010 140</t>
  </si>
  <si>
    <t>1 16 01063 01 0013 140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</si>
  <si>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</si>
  <si>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1 16 01193 01 0012 140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</si>
  <si>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порядка ценообразования)</t>
  </si>
  <si>
    <t>1 16 01333 01 0006 140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</si>
  <si>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перевозки опасных грузов)</t>
  </si>
  <si>
    <t>1 16 01123 01 0004 140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</si>
  <si>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</si>
  <si>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1 16 01120 01 0000 140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</si>
  <si>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</si>
  <si>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1 16 01100 01 0000 140</t>
  </si>
  <si>
    <t>ПРОЧИЕ БЕЗВОЗМЕЗДНЫЕ ПОСТУПЛЕНИЯ</t>
  </si>
  <si>
    <t>Исполнение за 2023 г.</t>
  </si>
  <si>
    <t>Субсидии бюджетам на развитие сети учреждений культурно-досугового типа</t>
  </si>
  <si>
    <t>2 02 25513 00 0000 150</t>
  </si>
  <si>
    <t>Субсидии бюджетам городских округов на развитие сети учреждений культурно-досугового типа</t>
  </si>
  <si>
    <t>2 02 25513 04 0000 150</t>
  </si>
  <si>
    <t>Дотации (гранты) бюджетам за достижение показателей деятельности органов местного самоуправления</t>
  </si>
  <si>
    <t>Дотации (гранты) бюджетам городских округов за достижение показателей деятельности органов местного самоуправления</t>
  </si>
  <si>
    <t>2 02 16549 00 0000 150</t>
  </si>
  <si>
    <t>2 02 16549 04 0000 150</t>
  </si>
  <si>
    <t>Доходы бюджетов городских округов от возврата иными организациями остатков субсидий прошлых лет</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</si>
  <si>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средства местного бюджета)</t>
  </si>
  <si>
    <t>2 18 04030 04 0000 150</t>
  </si>
  <si>
    <t>2 18 04030 04 1100 150</t>
  </si>
  <si>
    <t>1 16 01 333 01 0171 140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</si>
  <si>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незаконную розничную продажа алкогольной и спиртосодержащей пищевой продукции физическими лицами)</t>
  </si>
  <si>
    <t>к решению Березниковской городской Думы</t>
  </si>
  <si>
    <t>ФОРМА Г-2</t>
  </si>
  <si>
    <r>
      <t>от __</t>
    </r>
    <r>
      <rPr>
        <u/>
        <sz val="12"/>
        <rFont val="Times New Roman"/>
        <family val="1"/>
        <charset val="204"/>
      </rPr>
      <t>.</t>
    </r>
    <r>
      <rPr>
        <sz val="12"/>
        <rFont val="Times New Roman"/>
        <family val="1"/>
        <charset val="204"/>
      </rPr>
      <t>__</t>
    </r>
    <r>
      <rPr>
        <u/>
        <sz val="12"/>
        <rFont val="Times New Roman"/>
        <family val="1"/>
        <charset val="204"/>
      </rPr>
      <t>.2024 № ___________</t>
    </r>
  </si>
  <si>
    <t xml:space="preserve">Исполнение бюджета муниципального образования "Город Березники" Пермского края
по кодам видов доходов за 2023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</si>
</sst>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33" x14ac:knownFonts="1">
    <font>
      <sz val="10"/>
      <name val="Arial"/>
      <charset val="204"/>
    </font>
    <font>
      <sz val="10"/>
      <name val="Arial Cyr"/>
      <charset val="204"/>
    </font>
    <font>
      <sz val="13"/>
      <name val="Times New Roman"/>
      <family val="1"/>
      <charset val="204"/>
    </font>
    <font>
      <sz val="10"/>
      <name val="Arial"/>
      <family val="2"/>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
      <u/>
      <sz val="12"/>
      <name val="Times New Roman"/>
      <family val="1"/>
      <charset val="204"/>
    </font>
    <font>
      <b/>
      <i/>
      <sz val="1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cellStyleXfs>
  <cellXfs count="92">
    <xf numFmtId="0" fontId="0" fillId="0" borderId="0" xfId="0"/>
    <xf numFmtId="0" fontId="2" fillId="0" borderId="0" xfId="1" applyFont="1" applyFill="1" applyAlignment="1"/>
    <xf numFmtId="0" fontId="4" fillId="0" borderId="0" xfId="0" applyFont="1" applyAlignment="1"/>
    <xf numFmtId="0" fontId="5" fillId="0" borderId="0" xfId="1" applyFont="1"/>
    <xf numFmtId="0" fontId="7" fillId="0" borderId="0" xfId="1" applyFont="1"/>
    <xf numFmtId="0" fontId="8" fillId="0" borderId="0" xfId="1" applyFont="1" applyBorder="1"/>
    <xf numFmtId="0" fontId="8" fillId="0" borderId="0" xfId="1" applyFont="1" applyFill="1" applyBorder="1"/>
    <xf numFmtId="3" fontId="10" fillId="2" borderId="2" xfId="3" applyNumberFormat="1" applyFont="1" applyFill="1" applyBorder="1" applyAlignment="1">
      <alignment horizontal="center" vertical="center" wrapText="1"/>
    </xf>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3" fontId="23" fillId="0" borderId="2" xfId="1" applyNumberFormat="1" applyFont="1" applyBorder="1" applyAlignment="1">
      <alignment vertical="top"/>
    </xf>
    <xf numFmtId="3" fontId="17"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164" fontId="13" fillId="3" borderId="2" xfId="1" applyNumberFormat="1" applyFont="1" applyFill="1" applyBorder="1" applyAlignment="1">
      <alignment vertical="top"/>
    </xf>
    <xf numFmtId="0" fontId="22" fillId="0" borderId="0" xfId="1" applyFont="1" applyFill="1"/>
    <xf numFmtId="0" fontId="5" fillId="0" borderId="2" xfId="0" applyFont="1" applyFill="1" applyBorder="1" applyAlignment="1">
      <alignment horizontal="left" vertical="top" wrapText="1"/>
    </xf>
    <xf numFmtId="164" fontId="32" fillId="0" borderId="2" xfId="1" applyNumberFormat="1" applyFont="1" applyFill="1" applyBorder="1" applyAlignment="1">
      <alignment vertical="top"/>
    </xf>
    <xf numFmtId="164" fontId="20" fillId="0" borderId="0" xfId="1" applyNumberFormat="1" applyFont="1"/>
    <xf numFmtId="165" fontId="5" fillId="0" borderId="2" xfId="0" applyNumberFormat="1" applyFont="1" applyBorder="1" applyAlignment="1" applyProtection="1">
      <alignment horizontal="left" vertical="center" wrapText="1"/>
    </xf>
    <xf numFmtId="164" fontId="25" fillId="3" borderId="2" xfId="1" applyNumberFormat="1" applyFont="1" applyFill="1" applyBorder="1" applyAlignment="1">
      <alignment vertical="top"/>
    </xf>
    <xf numFmtId="3" fontId="10" fillId="2" borderId="2" xfId="1" applyNumberFormat="1" applyFont="1" applyFill="1" applyBorder="1" applyAlignment="1">
      <alignment horizontal="center" vertical="center" wrapText="1"/>
    </xf>
    <xf numFmtId="164" fontId="5" fillId="3" borderId="2" xfId="1" applyNumberFormat="1" applyFont="1" applyFill="1" applyBorder="1" applyAlignment="1">
      <alignment vertical="top"/>
    </xf>
    <xf numFmtId="164" fontId="32" fillId="3" borderId="2" xfId="1" applyNumberFormat="1" applyFont="1" applyFill="1" applyBorder="1" applyAlignment="1">
      <alignment vertical="top"/>
    </xf>
    <xf numFmtId="164" fontId="16" fillId="3" borderId="2" xfId="1" applyNumberFormat="1" applyFont="1" applyFill="1" applyBorder="1" applyAlignment="1">
      <alignment vertical="top"/>
    </xf>
    <xf numFmtId="49" fontId="17" fillId="0" borderId="2" xfId="0" applyNumberFormat="1" applyFont="1" applyBorder="1" applyAlignment="1" applyProtection="1">
      <alignment horizontal="left" vertical="top" wrapText="1"/>
    </xf>
    <xf numFmtId="3" fontId="10" fillId="0" borderId="2" xfId="1"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0" fontId="29" fillId="0" borderId="0" xfId="1" applyFont="1" applyFill="1" applyAlignment="1">
      <alignment horizontal="left" wrapText="1"/>
    </xf>
    <xf numFmtId="0" fontId="30" fillId="0" borderId="0" xfId="0" applyFont="1" applyAlignment="1">
      <alignment horizontal="left" wrapText="1"/>
    </xf>
    <xf numFmtId="0" fontId="1" fillId="0" borderId="2" xfId="1" applyFont="1" applyBorder="1"/>
    <xf numFmtId="0" fontId="1" fillId="0" borderId="2" xfId="1" applyFont="1" applyFill="1" applyBorder="1"/>
    <xf numFmtId="0" fontId="1" fillId="0" borderId="0" xfId="1" applyFont="1" applyFill="1"/>
    <xf numFmtId="0" fontId="1" fillId="2" borderId="0" xfId="1" applyFont="1" applyFill="1"/>
    <xf numFmtId="0" fontId="21" fillId="0" borderId="2" xfId="1" applyFont="1" applyFill="1" applyBorder="1" applyAlignment="1">
      <alignment horizontal="left" vertical="top"/>
    </xf>
    <xf numFmtId="164" fontId="1" fillId="0" borderId="0" xfId="1" applyNumberFormat="1" applyFont="1"/>
    <xf numFmtId="164" fontId="22" fillId="0" borderId="0" xfId="1" applyNumberFormat="1" applyFont="1"/>
    <xf numFmtId="3" fontId="10" fillId="0" borderId="2" xfId="1"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0" fontId="6" fillId="0" borderId="0" xfId="2" applyFont="1" applyAlignment="1">
      <alignment horizontal="center" vertical="top" wrapText="1"/>
    </xf>
    <xf numFmtId="0" fontId="29" fillId="0" borderId="0" xfId="1" applyFont="1" applyFill="1" applyAlignment="1">
      <alignment horizontal="right"/>
    </xf>
    <xf numFmtId="0" fontId="30" fillId="0" borderId="0" xfId="0" applyFont="1" applyAlignment="1">
      <alignment horizontal="right"/>
    </xf>
    <xf numFmtId="0" fontId="29" fillId="0" borderId="0" xfId="1" applyFont="1" applyFill="1" applyAlignment="1">
      <alignment horizontal="right" wrapText="1"/>
    </xf>
    <xf numFmtId="0" fontId="30" fillId="0" borderId="0" xfId="0" applyFont="1" applyAlignment="1">
      <alignment horizontal="right" wrapText="1"/>
    </xf>
    <xf numFmtId="0" fontId="5" fillId="0" borderId="1" xfId="1" applyFont="1" applyFill="1" applyBorder="1" applyAlignment="1">
      <alignment horizontal="right"/>
    </xf>
    <xf numFmtId="0" fontId="3" fillId="0" borderId="1" xfId="0" applyFont="1" applyBorder="1" applyAlignment="1">
      <alignment horizontal="right"/>
    </xf>
  </cellXfs>
  <cellStyles count="18">
    <cellStyle name="Normal" xfId="4" xr:uid="{00000000-0005-0000-0000-000000000000}"/>
    <cellStyle name="Обычный" xfId="0" builtinId="0"/>
    <cellStyle name="Обычный 10" xfId="5" xr:uid="{00000000-0005-0000-0000-000002000000}"/>
    <cellStyle name="Обычный 11" xfId="6" xr:uid="{00000000-0005-0000-0000-000003000000}"/>
    <cellStyle name="Обычный 12" xfId="7" xr:uid="{00000000-0005-0000-0000-000004000000}"/>
    <cellStyle name="Обычный 13" xfId="8" xr:uid="{00000000-0005-0000-0000-000005000000}"/>
    <cellStyle name="Обычный 14" xfId="17" xr:uid="{00000000-0005-0000-0000-000006000000}"/>
    <cellStyle name="Обычный 2" xfId="9" xr:uid="{00000000-0005-0000-0000-000007000000}"/>
    <cellStyle name="Обычный 3" xfId="10" xr:uid="{00000000-0005-0000-0000-000008000000}"/>
    <cellStyle name="Обычный 4" xfId="11" xr:uid="{00000000-0005-0000-0000-000009000000}"/>
    <cellStyle name="Обычный 5" xfId="12" xr:uid="{00000000-0005-0000-0000-00000A000000}"/>
    <cellStyle name="Обычный 6" xfId="13" xr:uid="{00000000-0005-0000-0000-00000B000000}"/>
    <cellStyle name="Обычный 7" xfId="14" xr:uid="{00000000-0005-0000-0000-00000C000000}"/>
    <cellStyle name="Обычный 8" xfId="15" xr:uid="{00000000-0005-0000-0000-00000D000000}"/>
    <cellStyle name="Обычный 9" xfId="16" xr:uid="{00000000-0005-0000-0000-00000E000000}"/>
    <cellStyle name="Обычный_Исп9м-в2005г." xfId="3" xr:uid="{00000000-0005-0000-0000-00000F000000}"/>
    <cellStyle name="Обычный_Книга3" xfId="2" xr:uid="{00000000-0005-0000-0000-000010000000}"/>
    <cellStyle name="Обычный_Покварталь." xfId="1"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81"/>
  <sheetViews>
    <sheetView tabSelected="1" topLeftCell="A382" zoomScale="85" zoomScaleNormal="85" zoomScaleSheetLayoutView="100" workbookViewId="0">
      <selection activeCell="C292" sqref="C292"/>
    </sheetView>
  </sheetViews>
  <sheetFormatPr defaultColWidth="9.140625" defaultRowHeight="12.75" x14ac:dyDescent="0.2"/>
  <cols>
    <col min="1" max="1" width="18" style="27" customWidth="1"/>
    <col min="2" max="2" width="74.28515625" style="27" customWidth="1"/>
    <col min="3" max="4" width="11.5703125" style="78" customWidth="1"/>
    <col min="5" max="5" width="11" style="79" hidden="1" customWidth="1"/>
    <col min="6" max="6" width="11.42578125" style="78" customWidth="1"/>
    <col min="7" max="7" width="11.7109375" style="79" hidden="1" customWidth="1"/>
    <col min="8" max="8" width="11.7109375" style="78" customWidth="1"/>
    <col min="9" max="9" width="10.5703125" style="27" hidden="1" customWidth="1"/>
    <col min="10" max="10" width="9.140625" style="27"/>
    <col min="11" max="11" width="13.85546875" style="27" customWidth="1"/>
    <col min="12" max="12" width="10.7109375" style="27" bestFit="1" customWidth="1"/>
    <col min="13" max="16384" width="9.140625" style="27"/>
  </cols>
  <sheetData>
    <row r="1" spans="1:9" ht="15.75" x14ac:dyDescent="0.25">
      <c r="C1" s="86" t="s">
        <v>0</v>
      </c>
      <c r="D1" s="87"/>
      <c r="E1" s="87"/>
      <c r="F1" s="87"/>
      <c r="G1" s="87"/>
      <c r="H1" s="87"/>
      <c r="I1" s="87"/>
    </row>
    <row r="2" spans="1:9" ht="15.75" x14ac:dyDescent="0.25">
      <c r="C2" s="86" t="s">
        <v>943</v>
      </c>
      <c r="D2" s="87"/>
      <c r="E2" s="87"/>
      <c r="F2" s="87"/>
      <c r="G2" s="87"/>
      <c r="H2" s="87"/>
      <c r="I2" s="87"/>
    </row>
    <row r="3" spans="1:9" ht="15.75" x14ac:dyDescent="0.25">
      <c r="C3" s="86" t="s">
        <v>945</v>
      </c>
      <c r="D3" s="87"/>
      <c r="E3" s="87"/>
      <c r="F3" s="87"/>
      <c r="G3" s="87"/>
      <c r="H3" s="87"/>
      <c r="I3" s="87"/>
    </row>
    <row r="4" spans="1:9" ht="7.15" customHeight="1" x14ac:dyDescent="0.25">
      <c r="C4" s="1"/>
      <c r="D4" s="2"/>
      <c r="E4" s="2"/>
      <c r="F4" s="2"/>
      <c r="G4" s="2"/>
      <c r="H4" s="2"/>
      <c r="I4" s="2"/>
    </row>
    <row r="5" spans="1:9" ht="15.75" customHeight="1" x14ac:dyDescent="0.25">
      <c r="A5" s="3"/>
      <c r="B5" s="3"/>
      <c r="C5" s="88" t="s">
        <v>944</v>
      </c>
      <c r="D5" s="89"/>
      <c r="E5" s="89"/>
      <c r="F5" s="89"/>
      <c r="G5" s="89"/>
      <c r="H5" s="89"/>
      <c r="I5" s="89"/>
    </row>
    <row r="6" spans="1:9" ht="6.6" customHeight="1" x14ac:dyDescent="0.25">
      <c r="A6" s="3"/>
      <c r="B6" s="3"/>
      <c r="C6" s="74"/>
      <c r="D6" s="75"/>
      <c r="E6" s="75"/>
      <c r="F6" s="75"/>
      <c r="G6" s="75"/>
      <c r="H6" s="75"/>
      <c r="I6" s="75"/>
    </row>
    <row r="7" spans="1:9" s="4" customFormat="1" ht="37.15" customHeight="1" x14ac:dyDescent="0.25">
      <c r="A7" s="85" t="s">
        <v>946</v>
      </c>
      <c r="B7" s="85"/>
      <c r="C7" s="85"/>
      <c r="D7" s="85"/>
      <c r="E7" s="85"/>
      <c r="F7" s="85"/>
      <c r="G7" s="85"/>
      <c r="H7" s="85"/>
      <c r="I7" s="85"/>
    </row>
    <row r="8" spans="1:9" ht="12.75" customHeight="1" x14ac:dyDescent="0.25">
      <c r="A8" s="5"/>
      <c r="B8" s="5"/>
      <c r="C8" s="6"/>
      <c r="D8" s="90" t="s">
        <v>414</v>
      </c>
      <c r="E8" s="91"/>
      <c r="F8" s="91"/>
      <c r="G8" s="91"/>
      <c r="H8" s="91"/>
      <c r="I8" s="91"/>
    </row>
    <row r="9" spans="1:9" ht="12.75" customHeight="1" x14ac:dyDescent="0.2">
      <c r="A9" s="83" t="s">
        <v>1</v>
      </c>
      <c r="B9" s="83" t="s">
        <v>700</v>
      </c>
      <c r="C9" s="84" t="s">
        <v>928</v>
      </c>
      <c r="D9" s="84"/>
      <c r="E9" s="84"/>
      <c r="F9" s="84"/>
      <c r="G9" s="84"/>
      <c r="H9" s="84"/>
      <c r="I9" s="76"/>
    </row>
    <row r="10" spans="1:9" s="78" customFormat="1" ht="34.15" customHeight="1" x14ac:dyDescent="0.2">
      <c r="A10" s="83"/>
      <c r="B10" s="83"/>
      <c r="C10" s="73" t="s">
        <v>2</v>
      </c>
      <c r="D10" s="73" t="s">
        <v>3</v>
      </c>
      <c r="E10" s="7"/>
      <c r="F10" s="73" t="s">
        <v>4</v>
      </c>
      <c r="G10" s="7" t="s">
        <v>5</v>
      </c>
      <c r="H10" s="73" t="s">
        <v>415</v>
      </c>
      <c r="I10" s="77"/>
    </row>
    <row r="11" spans="1:9" s="8" customFormat="1" ht="11.25" x14ac:dyDescent="0.2">
      <c r="A11" s="72">
        <v>1</v>
      </c>
      <c r="B11" s="72">
        <v>2</v>
      </c>
      <c r="C11" s="72">
        <v>3</v>
      </c>
      <c r="D11" s="72">
        <v>4</v>
      </c>
      <c r="E11" s="67"/>
      <c r="F11" s="72">
        <v>5</v>
      </c>
      <c r="G11" s="67"/>
      <c r="H11" s="72">
        <v>6</v>
      </c>
    </row>
    <row r="12" spans="1:9" s="12" customFormat="1" x14ac:dyDescent="0.2">
      <c r="A12" s="9" t="s">
        <v>6</v>
      </c>
      <c r="B12" s="10" t="s">
        <v>7</v>
      </c>
      <c r="C12" s="11">
        <f>C13+C53+C84+C117+C134+C148+C185+C219+C238+C241+C358+C197+C43</f>
        <v>2990470.9</v>
      </c>
      <c r="D12" s="11">
        <f>D13+D53+D84+D117+D134+D148+D185+D219+D238+D241+D358+D197+D43</f>
        <v>3191734.5999999996</v>
      </c>
      <c r="E12" s="60">
        <f>D12-C12</f>
        <v>201263.69999999972</v>
      </c>
      <c r="F12" s="11">
        <f>F13+F53+F84+F117+F134+F148+F185+F219+F238+F241+F358+F197+F43</f>
        <v>3147813.9</v>
      </c>
      <c r="G12" s="60">
        <f>F12-D12</f>
        <v>-43920.699999999721</v>
      </c>
      <c r="H12" s="11">
        <f>F12/D12*100</f>
        <v>98.623923806196174</v>
      </c>
      <c r="I12" s="11" t="e">
        <f>I13+I53+I84+I117+I134+I148+I185+I219+I238+I241+I358+I197+I43</f>
        <v>#REF!</v>
      </c>
    </row>
    <row r="13" spans="1:9" s="12" customFormat="1" x14ac:dyDescent="0.2">
      <c r="A13" s="13" t="s">
        <v>8</v>
      </c>
      <c r="B13" s="14" t="s">
        <v>9</v>
      </c>
      <c r="C13" s="11">
        <f>C14</f>
        <v>1822308.0999999999</v>
      </c>
      <c r="D13" s="11">
        <f>D14</f>
        <v>1989951.1999999997</v>
      </c>
      <c r="E13" s="60">
        <f t="shared" ref="E13:E97" si="0">D13-C13</f>
        <v>167643.09999999986</v>
      </c>
      <c r="F13" s="11">
        <f>F14</f>
        <v>2023287.7999999998</v>
      </c>
      <c r="G13" s="60">
        <f t="shared" ref="G13:G76" si="1">F13-D13</f>
        <v>33336.600000000093</v>
      </c>
      <c r="H13" s="11">
        <f t="shared" ref="H13:H93" si="2">F13/D13*100</f>
        <v>101.67524711158747</v>
      </c>
      <c r="I13" s="11" t="e">
        <f>I14</f>
        <v>#REF!</v>
      </c>
    </row>
    <row r="14" spans="1:9" s="15" customFormat="1" x14ac:dyDescent="0.2">
      <c r="A14" s="9" t="s">
        <v>10</v>
      </c>
      <c r="B14" s="10" t="s">
        <v>11</v>
      </c>
      <c r="C14" s="11">
        <f>C15+C20+C26+C31+C34</f>
        <v>1822308.0999999999</v>
      </c>
      <c r="D14" s="11">
        <f>D15+D20+D26+D31+D34+D39+D41</f>
        <v>1989951.1999999997</v>
      </c>
      <c r="E14" s="60">
        <f>D14-C14</f>
        <v>167643.09999999986</v>
      </c>
      <c r="F14" s="11">
        <f>F15+F20+F26+F31+F34+F37+F39+F41</f>
        <v>2023287.7999999998</v>
      </c>
      <c r="G14" s="60">
        <f t="shared" si="1"/>
        <v>33336.600000000093</v>
      </c>
      <c r="H14" s="11">
        <f t="shared" si="2"/>
        <v>101.67524711158747</v>
      </c>
      <c r="I14" s="11" t="e">
        <f>I16+#REF!+I32+I27</f>
        <v>#REF!</v>
      </c>
    </row>
    <row r="15" spans="1:9" s="15" customFormat="1" ht="45.75" customHeight="1" x14ac:dyDescent="0.2">
      <c r="A15" s="16" t="s">
        <v>12</v>
      </c>
      <c r="B15" s="17" t="s">
        <v>13</v>
      </c>
      <c r="C15" s="18">
        <f>SUM(C16:C19)</f>
        <v>1740249.5</v>
      </c>
      <c r="D15" s="18">
        <f>SUM(D16:D19)</f>
        <v>1881897.7</v>
      </c>
      <c r="E15" s="18">
        <f t="shared" ref="E15:F15" si="3">SUM(E16:E19)</f>
        <v>141648.19999999995</v>
      </c>
      <c r="F15" s="18">
        <f t="shared" si="3"/>
        <v>1904263.5999999999</v>
      </c>
      <c r="G15" s="60">
        <f t="shared" si="1"/>
        <v>22365.899999999907</v>
      </c>
      <c r="H15" s="18">
        <f t="shared" si="2"/>
        <v>101.18847586667437</v>
      </c>
      <c r="I15" s="11"/>
    </row>
    <row r="16" spans="1:9" ht="65.25" customHeight="1" x14ac:dyDescent="0.2">
      <c r="A16" s="19" t="s">
        <v>14</v>
      </c>
      <c r="B16" s="20" t="s">
        <v>15</v>
      </c>
      <c r="C16" s="21">
        <v>1740249.5</v>
      </c>
      <c r="D16" s="21">
        <v>1881897.7</v>
      </c>
      <c r="E16" s="60">
        <f t="shared" si="0"/>
        <v>141648.19999999995</v>
      </c>
      <c r="F16" s="21">
        <v>1903944.9</v>
      </c>
      <c r="G16" s="60">
        <f t="shared" si="1"/>
        <v>22047.199999999953</v>
      </c>
      <c r="H16" s="21">
        <f t="shared" si="2"/>
        <v>101.17154083348952</v>
      </c>
      <c r="I16" s="21"/>
    </row>
    <row r="17" spans="1:9" ht="51" hidden="1" x14ac:dyDescent="0.2">
      <c r="A17" s="19" t="s">
        <v>16</v>
      </c>
      <c r="B17" s="20" t="s">
        <v>17</v>
      </c>
      <c r="C17" s="21"/>
      <c r="D17" s="21"/>
      <c r="E17" s="60">
        <f t="shared" si="0"/>
        <v>0</v>
      </c>
      <c r="F17" s="21">
        <v>0</v>
      </c>
      <c r="G17" s="60">
        <f t="shared" si="1"/>
        <v>0</v>
      </c>
      <c r="H17" s="21"/>
      <c r="I17" s="21"/>
    </row>
    <row r="18" spans="1:9" ht="65.25" customHeight="1" x14ac:dyDescent="0.2">
      <c r="A18" s="19" t="s">
        <v>18</v>
      </c>
      <c r="B18" s="20" t="s">
        <v>19</v>
      </c>
      <c r="C18" s="21">
        <v>0</v>
      </c>
      <c r="D18" s="21">
        <v>0</v>
      </c>
      <c r="E18" s="60">
        <f t="shared" si="0"/>
        <v>0</v>
      </c>
      <c r="F18" s="21">
        <v>318.7</v>
      </c>
      <c r="G18" s="60">
        <f t="shared" si="1"/>
        <v>318.7</v>
      </c>
      <c r="H18" s="21"/>
      <c r="I18" s="21"/>
    </row>
    <row r="19" spans="1:9" ht="51" hidden="1" x14ac:dyDescent="0.2">
      <c r="A19" s="19" t="s">
        <v>20</v>
      </c>
      <c r="B19" s="20" t="s">
        <v>21</v>
      </c>
      <c r="C19" s="21"/>
      <c r="D19" s="21"/>
      <c r="E19" s="60">
        <f t="shared" si="0"/>
        <v>0</v>
      </c>
      <c r="F19" s="21">
        <v>0</v>
      </c>
      <c r="G19" s="60">
        <f t="shared" si="1"/>
        <v>0</v>
      </c>
      <c r="H19" s="21"/>
      <c r="I19" s="21"/>
    </row>
    <row r="20" spans="1:9" ht="68.45" customHeight="1" x14ac:dyDescent="0.2">
      <c r="A20" s="16" t="s">
        <v>22</v>
      </c>
      <c r="B20" s="17" t="s">
        <v>23</v>
      </c>
      <c r="C20" s="18">
        <f>SUM(C21:C24)</f>
        <v>4487.2</v>
      </c>
      <c r="D20" s="18">
        <f>SUM(D21:D24)</f>
        <v>8170.3</v>
      </c>
      <c r="E20" s="60">
        <f t="shared" si="0"/>
        <v>3683.1000000000004</v>
      </c>
      <c r="F20" s="18">
        <f>SUM(F21:F24)</f>
        <v>6605.3</v>
      </c>
      <c r="G20" s="60">
        <f t="shared" si="1"/>
        <v>-1565</v>
      </c>
      <c r="H20" s="18">
        <f t="shared" si="2"/>
        <v>80.845256600124841</v>
      </c>
      <c r="I20" s="21"/>
    </row>
    <row r="21" spans="1:9" ht="82.9" customHeight="1" x14ac:dyDescent="0.2">
      <c r="A21" s="19" t="s">
        <v>24</v>
      </c>
      <c r="B21" s="20" t="s">
        <v>25</v>
      </c>
      <c r="C21" s="21">
        <v>4487.2</v>
      </c>
      <c r="D21" s="21">
        <v>8170.3</v>
      </c>
      <c r="E21" s="60">
        <f t="shared" si="0"/>
        <v>3683.1000000000004</v>
      </c>
      <c r="F21" s="21">
        <v>6532.8</v>
      </c>
      <c r="G21" s="60">
        <f t="shared" si="1"/>
        <v>-1637.5</v>
      </c>
      <c r="H21" s="21">
        <f t="shared" si="2"/>
        <v>79.957896282878224</v>
      </c>
      <c r="I21" s="21"/>
    </row>
    <row r="22" spans="1:9" ht="80.45" hidden="1" customHeight="1" x14ac:dyDescent="0.2">
      <c r="A22" s="19" t="s">
        <v>26</v>
      </c>
      <c r="B22" s="20" t="s">
        <v>27</v>
      </c>
      <c r="C22" s="21"/>
      <c r="D22" s="21"/>
      <c r="E22" s="60">
        <f t="shared" si="0"/>
        <v>0</v>
      </c>
      <c r="F22" s="21">
        <v>0</v>
      </c>
      <c r="G22" s="60">
        <f t="shared" si="1"/>
        <v>0</v>
      </c>
      <c r="H22" s="21"/>
      <c r="I22" s="21"/>
    </row>
    <row r="23" spans="1:9" ht="73.150000000000006" hidden="1" customHeight="1" x14ac:dyDescent="0.2">
      <c r="A23" s="19" t="s">
        <v>28</v>
      </c>
      <c r="B23" s="20" t="s">
        <v>29</v>
      </c>
      <c r="C23" s="21"/>
      <c r="D23" s="21"/>
      <c r="E23" s="60">
        <f t="shared" si="0"/>
        <v>0</v>
      </c>
      <c r="F23" s="21"/>
      <c r="G23" s="60">
        <f t="shared" si="1"/>
        <v>0</v>
      </c>
      <c r="H23" s="21" t="e">
        <f t="shared" si="2"/>
        <v>#DIV/0!</v>
      </c>
      <c r="I23" s="21"/>
    </row>
    <row r="24" spans="1:9" ht="82.9" customHeight="1" x14ac:dyDescent="0.2">
      <c r="A24" s="19" t="s">
        <v>30</v>
      </c>
      <c r="B24" s="20" t="s">
        <v>31</v>
      </c>
      <c r="C24" s="21">
        <v>0</v>
      </c>
      <c r="D24" s="21">
        <v>0</v>
      </c>
      <c r="E24" s="60">
        <f t="shared" si="0"/>
        <v>0</v>
      </c>
      <c r="F24" s="21">
        <v>72.5</v>
      </c>
      <c r="G24" s="60">
        <f t="shared" si="1"/>
        <v>72.5</v>
      </c>
      <c r="H24" s="21"/>
      <c r="I24" s="21"/>
    </row>
    <row r="25" spans="1:9" ht="75.75" hidden="1" customHeight="1" x14ac:dyDescent="0.2">
      <c r="A25" s="19" t="s">
        <v>32</v>
      </c>
      <c r="B25" s="20" t="s">
        <v>33</v>
      </c>
      <c r="C25" s="21"/>
      <c r="D25" s="21"/>
      <c r="E25" s="60">
        <f t="shared" si="0"/>
        <v>0</v>
      </c>
      <c r="F25" s="21"/>
      <c r="G25" s="60">
        <f t="shared" si="1"/>
        <v>0</v>
      </c>
      <c r="H25" s="21" t="e">
        <f t="shared" si="2"/>
        <v>#DIV/0!</v>
      </c>
      <c r="I25" s="21"/>
    </row>
    <row r="26" spans="1:9" ht="27" customHeight="1" x14ac:dyDescent="0.2">
      <c r="A26" s="16" t="s">
        <v>34</v>
      </c>
      <c r="B26" s="17" t="s">
        <v>35</v>
      </c>
      <c r="C26" s="18">
        <f>SUM(C27:C30)</f>
        <v>8500</v>
      </c>
      <c r="D26" s="18">
        <f>SUM(D27:D30)</f>
        <v>18308</v>
      </c>
      <c r="E26" s="60">
        <f t="shared" si="0"/>
        <v>9808</v>
      </c>
      <c r="F26" s="18">
        <f>SUM(F27:F30)</f>
        <v>19366.199999999997</v>
      </c>
      <c r="G26" s="60">
        <f t="shared" si="1"/>
        <v>1058.1999999999971</v>
      </c>
      <c r="H26" s="18">
        <f t="shared" si="2"/>
        <v>105.7799868909766</v>
      </c>
      <c r="I26" s="21"/>
    </row>
    <row r="27" spans="1:9" ht="45.75" customHeight="1" x14ac:dyDescent="0.2">
      <c r="A27" s="19" t="s">
        <v>36</v>
      </c>
      <c r="B27" s="20" t="s">
        <v>37</v>
      </c>
      <c r="C27" s="21">
        <v>8500</v>
      </c>
      <c r="D27" s="21">
        <v>18308</v>
      </c>
      <c r="E27" s="60">
        <f t="shared" si="0"/>
        <v>9808</v>
      </c>
      <c r="F27" s="21">
        <v>19286.599999999999</v>
      </c>
      <c r="G27" s="60">
        <f t="shared" si="1"/>
        <v>978.59999999999854</v>
      </c>
      <c r="H27" s="21">
        <f t="shared" si="2"/>
        <v>105.34520428228096</v>
      </c>
      <c r="I27" s="21"/>
    </row>
    <row r="28" spans="1:9" ht="38.25" hidden="1" x14ac:dyDescent="0.2">
      <c r="A28" s="19" t="s">
        <v>38</v>
      </c>
      <c r="B28" s="20" t="s">
        <v>39</v>
      </c>
      <c r="C28" s="21"/>
      <c r="D28" s="21"/>
      <c r="E28" s="60">
        <f t="shared" si="0"/>
        <v>0</v>
      </c>
      <c r="F28" s="21">
        <v>0</v>
      </c>
      <c r="G28" s="60">
        <f t="shared" si="1"/>
        <v>0</v>
      </c>
      <c r="H28" s="21"/>
      <c r="I28" s="21"/>
    </row>
    <row r="29" spans="1:9" ht="43.9" customHeight="1" x14ac:dyDescent="0.2">
      <c r="A29" s="19" t="s">
        <v>40</v>
      </c>
      <c r="B29" s="20" t="s">
        <v>41</v>
      </c>
      <c r="C29" s="21">
        <v>0</v>
      </c>
      <c r="D29" s="21">
        <v>0</v>
      </c>
      <c r="E29" s="60">
        <f t="shared" si="0"/>
        <v>0</v>
      </c>
      <c r="F29" s="21">
        <v>79.599999999999994</v>
      </c>
      <c r="G29" s="60">
        <f t="shared" si="1"/>
        <v>79.599999999999994</v>
      </c>
      <c r="H29" s="21"/>
      <c r="I29" s="21"/>
    </row>
    <row r="30" spans="1:9" ht="38.25" hidden="1" x14ac:dyDescent="0.2">
      <c r="A30" s="19" t="s">
        <v>42</v>
      </c>
      <c r="B30" s="20" t="s">
        <v>43</v>
      </c>
      <c r="C30" s="21"/>
      <c r="D30" s="21"/>
      <c r="E30" s="60">
        <f t="shared" si="0"/>
        <v>0</v>
      </c>
      <c r="F30" s="21">
        <v>0</v>
      </c>
      <c r="G30" s="60">
        <f t="shared" si="1"/>
        <v>0</v>
      </c>
      <c r="H30" s="21"/>
      <c r="I30" s="21"/>
    </row>
    <row r="31" spans="1:9" s="23" customFormat="1" ht="57" customHeight="1" x14ac:dyDescent="0.2">
      <c r="A31" s="16" t="s">
        <v>44</v>
      </c>
      <c r="B31" s="17" t="s">
        <v>45</v>
      </c>
      <c r="C31" s="18">
        <f>C32</f>
        <v>8426</v>
      </c>
      <c r="D31" s="18">
        <f>D32</f>
        <v>6887.4</v>
      </c>
      <c r="E31" s="60">
        <f t="shared" si="0"/>
        <v>-1538.6000000000004</v>
      </c>
      <c r="F31" s="18">
        <f>F32+F33</f>
        <v>6600.1</v>
      </c>
      <c r="G31" s="60">
        <f t="shared" si="1"/>
        <v>-287.29999999999927</v>
      </c>
      <c r="H31" s="18">
        <f t="shared" si="2"/>
        <v>95.828614571536434</v>
      </c>
      <c r="I31" s="22"/>
    </row>
    <row r="32" spans="1:9" ht="70.900000000000006" customHeight="1" x14ac:dyDescent="0.2">
      <c r="A32" s="24" t="s">
        <v>46</v>
      </c>
      <c r="B32" s="25" t="s">
        <v>47</v>
      </c>
      <c r="C32" s="26">
        <v>8426</v>
      </c>
      <c r="D32" s="26">
        <v>6887.4</v>
      </c>
      <c r="E32" s="60">
        <f t="shared" si="0"/>
        <v>-1538.6000000000004</v>
      </c>
      <c r="F32" s="26">
        <v>6600.1</v>
      </c>
      <c r="G32" s="60">
        <f t="shared" si="1"/>
        <v>-287.29999999999927</v>
      </c>
      <c r="H32" s="26">
        <f t="shared" si="2"/>
        <v>95.828614571536434</v>
      </c>
      <c r="I32" s="21"/>
    </row>
    <row r="33" spans="1:9" ht="55.15" hidden="1" customHeight="1" x14ac:dyDescent="0.2">
      <c r="A33" s="24" t="s">
        <v>531</v>
      </c>
      <c r="B33" s="25" t="s">
        <v>530</v>
      </c>
      <c r="C33" s="26">
        <v>0</v>
      </c>
      <c r="D33" s="26">
        <v>0</v>
      </c>
      <c r="E33" s="60">
        <f t="shared" si="0"/>
        <v>0</v>
      </c>
      <c r="F33" s="26">
        <v>0</v>
      </c>
      <c r="G33" s="60">
        <f t="shared" si="1"/>
        <v>0</v>
      </c>
      <c r="H33" s="26"/>
      <c r="I33" s="21"/>
    </row>
    <row r="34" spans="1:9" ht="57.75" customHeight="1" x14ac:dyDescent="0.2">
      <c r="A34" s="16" t="s">
        <v>703</v>
      </c>
      <c r="B34" s="17" t="s">
        <v>701</v>
      </c>
      <c r="C34" s="18">
        <f>C35</f>
        <v>60645.4</v>
      </c>
      <c r="D34" s="18">
        <f>D35+D36</f>
        <v>52945.4</v>
      </c>
      <c r="E34" s="60">
        <f t="shared" si="0"/>
        <v>-7700</v>
      </c>
      <c r="F34" s="18">
        <f>F35+F36</f>
        <v>54751.4</v>
      </c>
      <c r="G34" s="60">
        <f t="shared" si="1"/>
        <v>1806</v>
      </c>
      <c r="H34" s="18">
        <f t="shared" si="2"/>
        <v>103.41106120645043</v>
      </c>
      <c r="I34" s="21"/>
    </row>
    <row r="35" spans="1:9" ht="77.25" customHeight="1" x14ac:dyDescent="0.2">
      <c r="A35" s="24" t="s">
        <v>733</v>
      </c>
      <c r="B35" s="25" t="s">
        <v>702</v>
      </c>
      <c r="C35" s="26">
        <v>60645.4</v>
      </c>
      <c r="D35" s="26">
        <v>52945.4</v>
      </c>
      <c r="E35" s="60">
        <f t="shared" si="0"/>
        <v>-7700</v>
      </c>
      <c r="F35" s="26">
        <v>54749</v>
      </c>
      <c r="G35" s="60">
        <f t="shared" si="1"/>
        <v>1803.5999999999985</v>
      </c>
      <c r="H35" s="26">
        <f t="shared" si="2"/>
        <v>103.4065282347475</v>
      </c>
      <c r="I35" s="21"/>
    </row>
    <row r="36" spans="1:9" ht="77.25" customHeight="1" x14ac:dyDescent="0.2">
      <c r="A36" s="24" t="s">
        <v>905</v>
      </c>
      <c r="B36" s="25" t="s">
        <v>906</v>
      </c>
      <c r="C36" s="26">
        <v>0</v>
      </c>
      <c r="D36" s="26">
        <v>0</v>
      </c>
      <c r="E36" s="60">
        <f t="shared" si="0"/>
        <v>0</v>
      </c>
      <c r="F36" s="26">
        <v>2.4</v>
      </c>
      <c r="G36" s="60">
        <f t="shared" si="1"/>
        <v>2.4</v>
      </c>
      <c r="H36" s="26"/>
      <c r="I36" s="21"/>
    </row>
    <row r="37" spans="1:9" ht="66.75" hidden="1" customHeight="1" x14ac:dyDescent="0.2">
      <c r="A37" s="16" t="s">
        <v>795</v>
      </c>
      <c r="B37" s="17" t="s">
        <v>793</v>
      </c>
      <c r="C37" s="18">
        <v>0</v>
      </c>
      <c r="D37" s="18">
        <v>0</v>
      </c>
      <c r="E37" s="69">
        <f t="shared" si="0"/>
        <v>0</v>
      </c>
      <c r="F37" s="18">
        <f>F38</f>
        <v>0</v>
      </c>
      <c r="G37" s="60">
        <f t="shared" si="1"/>
        <v>0</v>
      </c>
      <c r="H37" s="18"/>
      <c r="I37" s="21"/>
    </row>
    <row r="38" spans="1:9" ht="79.5" hidden="1" customHeight="1" x14ac:dyDescent="0.2">
      <c r="A38" s="24" t="s">
        <v>792</v>
      </c>
      <c r="B38" s="25" t="s">
        <v>794</v>
      </c>
      <c r="C38" s="26"/>
      <c r="D38" s="26"/>
      <c r="E38" s="60"/>
      <c r="F38" s="26">
        <v>0</v>
      </c>
      <c r="G38" s="60">
        <f t="shared" si="1"/>
        <v>0</v>
      </c>
      <c r="H38" s="26"/>
      <c r="I38" s="21"/>
    </row>
    <row r="39" spans="1:9" ht="34.5" customHeight="1" x14ac:dyDescent="0.2">
      <c r="A39" s="16" t="s">
        <v>800</v>
      </c>
      <c r="B39" s="17" t="s">
        <v>796</v>
      </c>
      <c r="C39" s="18">
        <v>0</v>
      </c>
      <c r="D39" s="18">
        <f>D40</f>
        <v>12400</v>
      </c>
      <c r="E39" s="69"/>
      <c r="F39" s="18">
        <f>F40</f>
        <v>13454.7</v>
      </c>
      <c r="G39" s="60">
        <f t="shared" si="1"/>
        <v>1054.7000000000007</v>
      </c>
      <c r="H39" s="18">
        <f t="shared" si="2"/>
        <v>108.50564516129033</v>
      </c>
      <c r="I39" s="21"/>
    </row>
    <row r="40" spans="1:9" ht="54.75" customHeight="1" x14ac:dyDescent="0.2">
      <c r="A40" s="24" t="s">
        <v>801</v>
      </c>
      <c r="B40" s="25" t="s">
        <v>797</v>
      </c>
      <c r="C40" s="26">
        <v>0</v>
      </c>
      <c r="D40" s="26">
        <v>12400</v>
      </c>
      <c r="E40" s="60"/>
      <c r="F40" s="26">
        <v>13454.7</v>
      </c>
      <c r="G40" s="60">
        <f t="shared" si="1"/>
        <v>1054.7000000000007</v>
      </c>
      <c r="H40" s="26">
        <f t="shared" si="2"/>
        <v>108.50564516129033</v>
      </c>
      <c r="I40" s="21"/>
    </row>
    <row r="41" spans="1:9" ht="38.25" x14ac:dyDescent="0.2">
      <c r="A41" s="16" t="s">
        <v>802</v>
      </c>
      <c r="B41" s="17" t="s">
        <v>798</v>
      </c>
      <c r="C41" s="18">
        <v>0</v>
      </c>
      <c r="D41" s="18">
        <f>D42</f>
        <v>9342.4</v>
      </c>
      <c r="E41" s="69"/>
      <c r="F41" s="18">
        <f>F42</f>
        <v>18246.5</v>
      </c>
      <c r="G41" s="60">
        <f t="shared" si="1"/>
        <v>8904.1</v>
      </c>
      <c r="H41" s="18">
        <f t="shared" si="2"/>
        <v>195.30848604213051</v>
      </c>
      <c r="I41" s="21"/>
    </row>
    <row r="42" spans="1:9" ht="52.5" customHeight="1" x14ac:dyDescent="0.2">
      <c r="A42" s="24" t="s">
        <v>803</v>
      </c>
      <c r="B42" s="25" t="s">
        <v>799</v>
      </c>
      <c r="C42" s="26">
        <v>0</v>
      </c>
      <c r="D42" s="26">
        <v>9342.4</v>
      </c>
      <c r="E42" s="60"/>
      <c r="F42" s="26">
        <v>18246.5</v>
      </c>
      <c r="G42" s="60">
        <f t="shared" si="1"/>
        <v>8904.1</v>
      </c>
      <c r="H42" s="26">
        <f t="shared" si="2"/>
        <v>195.30848604213051</v>
      </c>
      <c r="I42" s="21"/>
    </row>
    <row r="43" spans="1:9" s="30" customFormat="1" ht="25.5" x14ac:dyDescent="0.2">
      <c r="A43" s="28" t="s">
        <v>48</v>
      </c>
      <c r="B43" s="29" t="s">
        <v>49</v>
      </c>
      <c r="C43" s="11">
        <f t="shared" ref="C43:I43" si="4">C44</f>
        <v>28947.300000000003</v>
      </c>
      <c r="D43" s="11">
        <f t="shared" si="4"/>
        <v>28947.300000000003</v>
      </c>
      <c r="E43" s="60">
        <f t="shared" si="0"/>
        <v>0</v>
      </c>
      <c r="F43" s="11">
        <f t="shared" si="4"/>
        <v>28428.9</v>
      </c>
      <c r="G43" s="60">
        <f t="shared" si="1"/>
        <v>-518.40000000000146</v>
      </c>
      <c r="H43" s="11">
        <f t="shared" si="2"/>
        <v>98.209159403467666</v>
      </c>
      <c r="I43" s="11">
        <f t="shared" si="4"/>
        <v>0</v>
      </c>
    </row>
    <row r="44" spans="1:9" s="30" customFormat="1" ht="25.5" x14ac:dyDescent="0.2">
      <c r="A44" s="28" t="s">
        <v>50</v>
      </c>
      <c r="B44" s="31" t="s">
        <v>51</v>
      </c>
      <c r="C44" s="11">
        <f>C45+C47+C49+C51</f>
        <v>28947.300000000003</v>
      </c>
      <c r="D44" s="11">
        <f>D45+D47+D49+D51</f>
        <v>28947.300000000003</v>
      </c>
      <c r="E44" s="60">
        <f t="shared" si="0"/>
        <v>0</v>
      </c>
      <c r="F44" s="11">
        <f>F45+F47+F49+F51</f>
        <v>28428.9</v>
      </c>
      <c r="G44" s="60">
        <f t="shared" si="1"/>
        <v>-518.40000000000146</v>
      </c>
      <c r="H44" s="11">
        <f t="shared" si="2"/>
        <v>98.209159403467666</v>
      </c>
      <c r="I44" s="11">
        <f>I45+I47+I49+I51</f>
        <v>0</v>
      </c>
    </row>
    <row r="45" spans="1:9" ht="44.45" customHeight="1" x14ac:dyDescent="0.2">
      <c r="A45" s="32" t="s">
        <v>52</v>
      </c>
      <c r="B45" s="33" t="s">
        <v>53</v>
      </c>
      <c r="C45" s="21">
        <f>C46</f>
        <v>14269.4</v>
      </c>
      <c r="D45" s="21">
        <f>D46</f>
        <v>14269.4</v>
      </c>
      <c r="E45" s="60">
        <f t="shared" si="0"/>
        <v>0</v>
      </c>
      <c r="F45" s="21">
        <f>F46</f>
        <v>14730.6</v>
      </c>
      <c r="G45" s="60">
        <f t="shared" si="1"/>
        <v>461.20000000000073</v>
      </c>
      <c r="H45" s="21">
        <f t="shared" si="2"/>
        <v>103.23209104797679</v>
      </c>
      <c r="I45" s="21"/>
    </row>
    <row r="46" spans="1:9" ht="66" customHeight="1" x14ac:dyDescent="0.2">
      <c r="A46" s="32" t="s">
        <v>808</v>
      </c>
      <c r="B46" s="33" t="s">
        <v>804</v>
      </c>
      <c r="C46" s="21">
        <v>14269.4</v>
      </c>
      <c r="D46" s="21">
        <v>14269.4</v>
      </c>
      <c r="E46" s="60"/>
      <c r="F46" s="21">
        <v>14730.6</v>
      </c>
      <c r="G46" s="60">
        <f t="shared" si="1"/>
        <v>461.20000000000073</v>
      </c>
      <c r="H46" s="21">
        <f t="shared" si="2"/>
        <v>103.23209104797679</v>
      </c>
      <c r="I46" s="21"/>
    </row>
    <row r="47" spans="1:9" ht="53.45" customHeight="1" x14ac:dyDescent="0.2">
      <c r="A47" s="32" t="s">
        <v>54</v>
      </c>
      <c r="B47" s="33" t="s">
        <v>55</v>
      </c>
      <c r="C47" s="21">
        <f>C48</f>
        <v>74.7</v>
      </c>
      <c r="D47" s="21">
        <f>D48</f>
        <v>74.7</v>
      </c>
      <c r="E47" s="60">
        <f t="shared" si="0"/>
        <v>0</v>
      </c>
      <c r="F47" s="21">
        <f>F48</f>
        <v>76.900000000000006</v>
      </c>
      <c r="G47" s="60">
        <f t="shared" si="1"/>
        <v>2.2000000000000028</v>
      </c>
      <c r="H47" s="21">
        <f t="shared" si="2"/>
        <v>102.94511378848729</v>
      </c>
      <c r="I47" s="21"/>
    </row>
    <row r="48" spans="1:9" ht="79.5" customHeight="1" x14ac:dyDescent="0.2">
      <c r="A48" s="32" t="s">
        <v>809</v>
      </c>
      <c r="B48" s="33" t="s">
        <v>805</v>
      </c>
      <c r="C48" s="21">
        <v>74.7</v>
      </c>
      <c r="D48" s="21">
        <v>74.7</v>
      </c>
      <c r="E48" s="60"/>
      <c r="F48" s="21">
        <v>76.900000000000006</v>
      </c>
      <c r="G48" s="60">
        <f t="shared" si="1"/>
        <v>2.2000000000000028</v>
      </c>
      <c r="H48" s="21">
        <f t="shared" si="2"/>
        <v>102.94511378848729</v>
      </c>
      <c r="I48" s="21"/>
    </row>
    <row r="49" spans="1:9" ht="42" customHeight="1" x14ac:dyDescent="0.2">
      <c r="A49" s="32" t="s">
        <v>56</v>
      </c>
      <c r="B49" s="33" t="s">
        <v>57</v>
      </c>
      <c r="C49" s="21">
        <f>C50</f>
        <v>16141.7</v>
      </c>
      <c r="D49" s="21">
        <f>D50</f>
        <v>16141.7</v>
      </c>
      <c r="E49" s="60">
        <f t="shared" si="0"/>
        <v>0</v>
      </c>
      <c r="F49" s="21">
        <f>F50</f>
        <v>15225.2</v>
      </c>
      <c r="G49" s="60">
        <f t="shared" si="1"/>
        <v>-916.5</v>
      </c>
      <c r="H49" s="21">
        <f t="shared" si="2"/>
        <v>94.322159376026065</v>
      </c>
      <c r="I49" s="21"/>
    </row>
    <row r="50" spans="1:9" ht="66.75" customHeight="1" x14ac:dyDescent="0.2">
      <c r="A50" s="32" t="s">
        <v>810</v>
      </c>
      <c r="B50" s="33" t="s">
        <v>806</v>
      </c>
      <c r="C50" s="21">
        <v>16141.7</v>
      </c>
      <c r="D50" s="21">
        <v>16141.7</v>
      </c>
      <c r="E50" s="60"/>
      <c r="F50" s="21">
        <v>15225.2</v>
      </c>
      <c r="G50" s="60">
        <f t="shared" si="1"/>
        <v>-916.5</v>
      </c>
      <c r="H50" s="21">
        <f t="shared" si="2"/>
        <v>94.322159376026065</v>
      </c>
      <c r="I50" s="21"/>
    </row>
    <row r="51" spans="1:9" ht="43.15" customHeight="1" x14ac:dyDescent="0.2">
      <c r="A51" s="32" t="s">
        <v>58</v>
      </c>
      <c r="B51" s="33" t="s">
        <v>59</v>
      </c>
      <c r="C51" s="21">
        <f>C52</f>
        <v>-1538.5</v>
      </c>
      <c r="D51" s="21">
        <f>D52</f>
        <v>-1538.5</v>
      </c>
      <c r="E51" s="60">
        <f t="shared" si="0"/>
        <v>0</v>
      </c>
      <c r="F51" s="21">
        <f>F52</f>
        <v>-1603.8</v>
      </c>
      <c r="G51" s="60">
        <f t="shared" si="1"/>
        <v>-65.299999999999955</v>
      </c>
      <c r="H51" s="21">
        <f t="shared" si="2"/>
        <v>104.24439389015274</v>
      </c>
      <c r="I51" s="21"/>
    </row>
    <row r="52" spans="1:9" ht="64.5" customHeight="1" x14ac:dyDescent="0.2">
      <c r="A52" s="32" t="s">
        <v>811</v>
      </c>
      <c r="B52" s="33" t="s">
        <v>807</v>
      </c>
      <c r="C52" s="21">
        <v>-1538.5</v>
      </c>
      <c r="D52" s="21">
        <v>-1538.5</v>
      </c>
      <c r="E52" s="60"/>
      <c r="F52" s="21">
        <v>-1603.8</v>
      </c>
      <c r="G52" s="60">
        <f t="shared" si="1"/>
        <v>-65.299999999999955</v>
      </c>
      <c r="H52" s="21">
        <f t="shared" si="2"/>
        <v>104.24439389015274</v>
      </c>
      <c r="I52" s="21"/>
    </row>
    <row r="53" spans="1:9" x14ac:dyDescent="0.2">
      <c r="A53" s="9" t="s">
        <v>60</v>
      </c>
      <c r="B53" s="14" t="s">
        <v>61</v>
      </c>
      <c r="C53" s="11">
        <f>C65+C76+C80+C54</f>
        <v>348675</v>
      </c>
      <c r="D53" s="11">
        <f>D65+D76+D80+D54</f>
        <v>320630.5</v>
      </c>
      <c r="E53" s="11">
        <f t="shared" ref="E53:F53" si="5">E65+E76+E80+E54</f>
        <v>0</v>
      </c>
      <c r="F53" s="11">
        <f t="shared" si="5"/>
        <v>237290.4</v>
      </c>
      <c r="G53" s="60">
        <f t="shared" si="1"/>
        <v>-83340.100000000006</v>
      </c>
      <c r="H53" s="11">
        <f t="shared" si="2"/>
        <v>74.007432231182008</v>
      </c>
      <c r="I53" s="11">
        <f>I65+I76+I80</f>
        <v>0</v>
      </c>
    </row>
    <row r="54" spans="1:9" x14ac:dyDescent="0.2">
      <c r="A54" s="9" t="s">
        <v>812</v>
      </c>
      <c r="B54" s="14" t="s">
        <v>813</v>
      </c>
      <c r="C54" s="11">
        <f>C55+C59+C63</f>
        <v>306625</v>
      </c>
      <c r="D54" s="11">
        <f t="shared" ref="D54:F54" si="6">D55+D59+D63</f>
        <v>278580.5</v>
      </c>
      <c r="E54" s="11">
        <f t="shared" si="6"/>
        <v>0</v>
      </c>
      <c r="F54" s="11">
        <f t="shared" si="6"/>
        <v>229387</v>
      </c>
      <c r="G54" s="60">
        <f t="shared" si="1"/>
        <v>-49193.5</v>
      </c>
      <c r="H54" s="11">
        <f t="shared" si="2"/>
        <v>82.341369909236278</v>
      </c>
      <c r="I54" s="11"/>
    </row>
    <row r="55" spans="1:9" ht="25.5" x14ac:dyDescent="0.2">
      <c r="A55" s="16" t="s">
        <v>823</v>
      </c>
      <c r="B55" s="55" t="s">
        <v>814</v>
      </c>
      <c r="C55" s="18">
        <f>C56</f>
        <v>256856</v>
      </c>
      <c r="D55" s="18">
        <f t="shared" ref="D55:F55" si="7">D56</f>
        <v>216611.5</v>
      </c>
      <c r="E55" s="18">
        <f t="shared" si="7"/>
        <v>0</v>
      </c>
      <c r="F55" s="18">
        <f t="shared" si="7"/>
        <v>172709.6</v>
      </c>
      <c r="G55" s="60">
        <f t="shared" si="1"/>
        <v>-43901.899999999994</v>
      </c>
      <c r="H55" s="26">
        <f t="shared" si="2"/>
        <v>79.73242417877168</v>
      </c>
      <c r="I55" s="11"/>
    </row>
    <row r="56" spans="1:9" ht="25.5" x14ac:dyDescent="0.2">
      <c r="A56" s="24" t="s">
        <v>824</v>
      </c>
      <c r="B56" s="57" t="s">
        <v>814</v>
      </c>
      <c r="C56" s="26">
        <f>C57+C58</f>
        <v>256856</v>
      </c>
      <c r="D56" s="26">
        <f t="shared" ref="D56:F56" si="8">D57+D58</f>
        <v>216611.5</v>
      </c>
      <c r="E56" s="26">
        <f t="shared" si="8"/>
        <v>0</v>
      </c>
      <c r="F56" s="26">
        <f t="shared" si="8"/>
        <v>172709.6</v>
      </c>
      <c r="G56" s="60">
        <f t="shared" si="1"/>
        <v>-43901.899999999994</v>
      </c>
      <c r="H56" s="26">
        <f t="shared" si="2"/>
        <v>79.73242417877168</v>
      </c>
      <c r="I56" s="11"/>
    </row>
    <row r="57" spans="1:9" ht="41.25" customHeight="1" x14ac:dyDescent="0.2">
      <c r="A57" s="24" t="s">
        <v>825</v>
      </c>
      <c r="B57" s="57" t="s">
        <v>815</v>
      </c>
      <c r="C57" s="26">
        <v>256856</v>
      </c>
      <c r="D57" s="26">
        <v>216611.5</v>
      </c>
      <c r="E57" s="68"/>
      <c r="F57" s="26">
        <v>172679.6</v>
      </c>
      <c r="G57" s="60">
        <f t="shared" si="1"/>
        <v>-43931.899999999994</v>
      </c>
      <c r="H57" s="26">
        <f t="shared" si="2"/>
        <v>79.718574498583877</v>
      </c>
      <c r="I57" s="11"/>
    </row>
    <row r="58" spans="1:9" ht="38.25" x14ac:dyDescent="0.2">
      <c r="A58" s="24" t="s">
        <v>826</v>
      </c>
      <c r="B58" s="57" t="s">
        <v>816</v>
      </c>
      <c r="C58" s="26">
        <v>0</v>
      </c>
      <c r="D58" s="26">
        <v>0</v>
      </c>
      <c r="E58" s="68"/>
      <c r="F58" s="26">
        <v>30</v>
      </c>
      <c r="G58" s="60">
        <f t="shared" si="1"/>
        <v>30</v>
      </c>
      <c r="H58" s="26"/>
      <c r="I58" s="11"/>
    </row>
    <row r="59" spans="1:9" ht="25.5" x14ac:dyDescent="0.2">
      <c r="A59" s="16" t="s">
        <v>827</v>
      </c>
      <c r="B59" s="55" t="s">
        <v>817</v>
      </c>
      <c r="C59" s="18">
        <f>C60</f>
        <v>49769</v>
      </c>
      <c r="D59" s="18">
        <f t="shared" ref="D59:F59" si="9">D60</f>
        <v>61969</v>
      </c>
      <c r="E59" s="18">
        <f t="shared" si="9"/>
        <v>0</v>
      </c>
      <c r="F59" s="18">
        <f t="shared" si="9"/>
        <v>56677.4</v>
      </c>
      <c r="G59" s="60">
        <f t="shared" si="1"/>
        <v>-5291.5999999999985</v>
      </c>
      <c r="H59" s="26">
        <f t="shared" si="2"/>
        <v>91.460891736190675</v>
      </c>
      <c r="I59" s="11"/>
    </row>
    <row r="60" spans="1:9" ht="41.25" customHeight="1" x14ac:dyDescent="0.2">
      <c r="A60" s="24" t="s">
        <v>828</v>
      </c>
      <c r="B60" s="57" t="s">
        <v>818</v>
      </c>
      <c r="C60" s="26">
        <f>C61+C62</f>
        <v>49769</v>
      </c>
      <c r="D60" s="26">
        <f t="shared" ref="D60:F60" si="10">D61+D62</f>
        <v>61969</v>
      </c>
      <c r="E60" s="26">
        <f t="shared" si="10"/>
        <v>0</v>
      </c>
      <c r="F60" s="26">
        <f t="shared" si="10"/>
        <v>56677.4</v>
      </c>
      <c r="G60" s="60">
        <f t="shared" si="1"/>
        <v>-5291.5999999999985</v>
      </c>
      <c r="H60" s="26">
        <f t="shared" si="2"/>
        <v>91.460891736190675</v>
      </c>
      <c r="I60" s="11"/>
    </row>
    <row r="61" spans="1:9" ht="59.25" customHeight="1" x14ac:dyDescent="0.2">
      <c r="A61" s="24" t="s">
        <v>829</v>
      </c>
      <c r="B61" s="57" t="s">
        <v>819</v>
      </c>
      <c r="C61" s="26">
        <v>49769</v>
      </c>
      <c r="D61" s="26">
        <v>61969</v>
      </c>
      <c r="E61" s="68"/>
      <c r="F61" s="26">
        <v>56659.5</v>
      </c>
      <c r="G61" s="60">
        <f t="shared" si="1"/>
        <v>-5309.5</v>
      </c>
      <c r="H61" s="26">
        <f t="shared" si="2"/>
        <v>91.432006325743515</v>
      </c>
      <c r="I61" s="11"/>
    </row>
    <row r="62" spans="1:9" ht="59.25" customHeight="1" x14ac:dyDescent="0.2">
      <c r="A62" s="24" t="s">
        <v>830</v>
      </c>
      <c r="B62" s="57" t="s">
        <v>820</v>
      </c>
      <c r="C62" s="26">
        <v>0</v>
      </c>
      <c r="D62" s="26">
        <v>0</v>
      </c>
      <c r="E62" s="68"/>
      <c r="F62" s="26">
        <v>17.899999999999999</v>
      </c>
      <c r="G62" s="60">
        <f t="shared" si="1"/>
        <v>17.899999999999999</v>
      </c>
      <c r="H62" s="26"/>
      <c r="I62" s="11"/>
    </row>
    <row r="63" spans="1:9" ht="25.5" hidden="1" x14ac:dyDescent="0.2">
      <c r="A63" s="16" t="s">
        <v>831</v>
      </c>
      <c r="B63" s="55" t="s">
        <v>821</v>
      </c>
      <c r="C63" s="18">
        <f>C64</f>
        <v>0</v>
      </c>
      <c r="D63" s="18">
        <f t="shared" ref="D63:F63" si="11">D64</f>
        <v>0</v>
      </c>
      <c r="E63" s="18">
        <f t="shared" si="11"/>
        <v>0</v>
      </c>
      <c r="F63" s="18">
        <f t="shared" si="11"/>
        <v>0</v>
      </c>
      <c r="G63" s="60">
        <f t="shared" si="1"/>
        <v>0</v>
      </c>
      <c r="H63" s="26" t="e">
        <f t="shared" si="2"/>
        <v>#DIV/0!</v>
      </c>
      <c r="I63" s="11"/>
    </row>
    <row r="64" spans="1:9" ht="40.5" hidden="1" customHeight="1" x14ac:dyDescent="0.2">
      <c r="A64" s="24" t="s">
        <v>832</v>
      </c>
      <c r="B64" s="57" t="s">
        <v>822</v>
      </c>
      <c r="C64" s="26"/>
      <c r="D64" s="26"/>
      <c r="E64" s="68"/>
      <c r="F64" s="26"/>
      <c r="G64" s="60">
        <f t="shared" si="1"/>
        <v>0</v>
      </c>
      <c r="H64" s="26" t="e">
        <f t="shared" si="2"/>
        <v>#DIV/0!</v>
      </c>
      <c r="I64" s="11"/>
    </row>
    <row r="65" spans="1:9" s="30" customFormat="1" x14ac:dyDescent="0.2">
      <c r="A65" s="9" t="s">
        <v>62</v>
      </c>
      <c r="B65" s="10" t="s">
        <v>63</v>
      </c>
      <c r="C65" s="11">
        <f>C66+C72</f>
        <v>0</v>
      </c>
      <c r="D65" s="11">
        <f>D66+D72</f>
        <v>0</v>
      </c>
      <c r="E65" s="60">
        <f t="shared" si="0"/>
        <v>0</v>
      </c>
      <c r="F65" s="11">
        <f>F66+F72</f>
        <v>-188.1</v>
      </c>
      <c r="G65" s="60">
        <f t="shared" si="1"/>
        <v>-188.1</v>
      </c>
      <c r="H65" s="11"/>
      <c r="I65" s="11">
        <f>I67+I73</f>
        <v>0</v>
      </c>
    </row>
    <row r="66" spans="1:9" s="23" customFormat="1" ht="18.600000000000001" customHeight="1" x14ac:dyDescent="0.2">
      <c r="A66" s="34" t="s">
        <v>64</v>
      </c>
      <c r="B66" s="35" t="s">
        <v>65</v>
      </c>
      <c r="C66" s="22">
        <f>SUM(C67:C71)</f>
        <v>0</v>
      </c>
      <c r="D66" s="22">
        <f>SUM(D67:D71)</f>
        <v>0</v>
      </c>
      <c r="E66" s="60">
        <f t="shared" si="0"/>
        <v>0</v>
      </c>
      <c r="F66" s="22">
        <f>SUM(F67:F71)</f>
        <v>-185.6</v>
      </c>
      <c r="G66" s="60">
        <f t="shared" si="1"/>
        <v>-185.6</v>
      </c>
      <c r="H66" s="22"/>
      <c r="I66" s="22"/>
    </row>
    <row r="67" spans="1:9" ht="38.25" x14ac:dyDescent="0.2">
      <c r="A67" s="19" t="s">
        <v>66</v>
      </c>
      <c r="B67" s="33" t="s">
        <v>67</v>
      </c>
      <c r="C67" s="26">
        <v>0</v>
      </c>
      <c r="D67" s="26">
        <v>0</v>
      </c>
      <c r="E67" s="60">
        <f t="shared" si="0"/>
        <v>0</v>
      </c>
      <c r="F67" s="26">
        <v>-199</v>
      </c>
      <c r="G67" s="60">
        <f t="shared" si="1"/>
        <v>-199</v>
      </c>
      <c r="H67" s="26"/>
      <c r="I67" s="26"/>
    </row>
    <row r="68" spans="1:9" ht="25.5" hidden="1" x14ac:dyDescent="0.2">
      <c r="A68" s="19" t="s">
        <v>68</v>
      </c>
      <c r="B68" s="33" t="s">
        <v>69</v>
      </c>
      <c r="C68" s="26"/>
      <c r="D68" s="26"/>
      <c r="E68" s="60">
        <f t="shared" si="0"/>
        <v>0</v>
      </c>
      <c r="F68" s="26">
        <v>0</v>
      </c>
      <c r="G68" s="60">
        <f t="shared" si="1"/>
        <v>0</v>
      </c>
      <c r="H68" s="26"/>
      <c r="I68" s="26"/>
    </row>
    <row r="69" spans="1:9" ht="25.5" hidden="1" x14ac:dyDescent="0.2">
      <c r="A69" s="19" t="s">
        <v>697</v>
      </c>
      <c r="B69" s="33" t="s">
        <v>696</v>
      </c>
      <c r="C69" s="26"/>
      <c r="D69" s="26"/>
      <c r="E69" s="60"/>
      <c r="F69" s="26">
        <v>0</v>
      </c>
      <c r="G69" s="60">
        <f t="shared" si="1"/>
        <v>0</v>
      </c>
      <c r="H69" s="26"/>
      <c r="I69" s="26"/>
    </row>
    <row r="70" spans="1:9" ht="39.75" customHeight="1" x14ac:dyDescent="0.2">
      <c r="A70" s="19" t="s">
        <v>70</v>
      </c>
      <c r="B70" s="33" t="s">
        <v>71</v>
      </c>
      <c r="C70" s="26">
        <v>0</v>
      </c>
      <c r="D70" s="26">
        <v>0</v>
      </c>
      <c r="E70" s="60">
        <f t="shared" si="0"/>
        <v>0</v>
      </c>
      <c r="F70" s="26">
        <v>13.4</v>
      </c>
      <c r="G70" s="60">
        <f t="shared" si="1"/>
        <v>13.4</v>
      </c>
      <c r="H70" s="26"/>
      <c r="I70" s="26"/>
    </row>
    <row r="71" spans="1:9" ht="28.15" hidden="1" customHeight="1" x14ac:dyDescent="0.2">
      <c r="A71" s="19" t="s">
        <v>72</v>
      </c>
      <c r="B71" s="33" t="s">
        <v>73</v>
      </c>
      <c r="C71" s="26"/>
      <c r="D71" s="26"/>
      <c r="E71" s="60">
        <f t="shared" si="0"/>
        <v>0</v>
      </c>
      <c r="F71" s="26">
        <v>0</v>
      </c>
      <c r="G71" s="60">
        <f t="shared" si="1"/>
        <v>0</v>
      </c>
      <c r="H71" s="26"/>
      <c r="I71" s="26"/>
    </row>
    <row r="72" spans="1:9" s="23" customFormat="1" ht="28.9" customHeight="1" x14ac:dyDescent="0.2">
      <c r="A72" s="34" t="s">
        <v>74</v>
      </c>
      <c r="B72" s="36" t="s">
        <v>75</v>
      </c>
      <c r="C72" s="18">
        <f>SUM(C73:C75)</f>
        <v>0</v>
      </c>
      <c r="D72" s="18">
        <f>SUM(D73:D75)</f>
        <v>0</v>
      </c>
      <c r="E72" s="18">
        <f t="shared" ref="E72:F72" si="12">SUM(E73:E75)</f>
        <v>0</v>
      </c>
      <c r="F72" s="18">
        <f t="shared" si="12"/>
        <v>-2.5</v>
      </c>
      <c r="G72" s="60">
        <f t="shared" si="1"/>
        <v>-2.5</v>
      </c>
      <c r="H72" s="18"/>
      <c r="I72" s="18"/>
    </row>
    <row r="73" spans="1:9" ht="43.15" customHeight="1" x14ac:dyDescent="0.2">
      <c r="A73" s="19" t="s">
        <v>76</v>
      </c>
      <c r="B73" s="33" t="s">
        <v>77</v>
      </c>
      <c r="C73" s="26">
        <v>0</v>
      </c>
      <c r="D73" s="26">
        <v>0</v>
      </c>
      <c r="E73" s="60">
        <f t="shared" si="0"/>
        <v>0</v>
      </c>
      <c r="F73" s="26">
        <v>-2.5</v>
      </c>
      <c r="G73" s="60">
        <f t="shared" si="1"/>
        <v>-2.5</v>
      </c>
      <c r="H73" s="26"/>
      <c r="I73" s="26"/>
    </row>
    <row r="74" spans="1:9" ht="30.6" hidden="1" customHeight="1" x14ac:dyDescent="0.2">
      <c r="A74" s="19" t="s">
        <v>78</v>
      </c>
      <c r="B74" s="33" t="s">
        <v>79</v>
      </c>
      <c r="C74" s="26">
        <v>0</v>
      </c>
      <c r="D74" s="26">
        <v>0</v>
      </c>
      <c r="E74" s="60">
        <f t="shared" si="0"/>
        <v>0</v>
      </c>
      <c r="F74" s="26">
        <v>0</v>
      </c>
      <c r="G74" s="60">
        <f t="shared" si="1"/>
        <v>0</v>
      </c>
      <c r="H74" s="26"/>
      <c r="I74" s="26"/>
    </row>
    <row r="75" spans="1:9" ht="43.9" hidden="1" customHeight="1" x14ac:dyDescent="0.2">
      <c r="A75" s="19" t="s">
        <v>80</v>
      </c>
      <c r="B75" s="33" t="s">
        <v>81</v>
      </c>
      <c r="C75" s="26"/>
      <c r="D75" s="26"/>
      <c r="E75" s="60">
        <f t="shared" si="0"/>
        <v>0</v>
      </c>
      <c r="F75" s="26"/>
      <c r="G75" s="60">
        <f t="shared" si="1"/>
        <v>0</v>
      </c>
      <c r="H75" s="26" t="e">
        <f t="shared" si="2"/>
        <v>#DIV/0!</v>
      </c>
      <c r="I75" s="26"/>
    </row>
    <row r="76" spans="1:9" s="30" customFormat="1" ht="16.149999999999999" customHeight="1" x14ac:dyDescent="0.2">
      <c r="A76" s="9" t="s">
        <v>82</v>
      </c>
      <c r="B76" s="10" t="s">
        <v>83</v>
      </c>
      <c r="C76" s="11">
        <f>C77+C78</f>
        <v>40</v>
      </c>
      <c r="D76" s="11">
        <f>D77+D78</f>
        <v>40</v>
      </c>
      <c r="E76" s="60">
        <f t="shared" si="0"/>
        <v>0</v>
      </c>
      <c r="F76" s="11">
        <f>SUM(F77:F79)</f>
        <v>111.6</v>
      </c>
      <c r="G76" s="60">
        <f t="shared" si="1"/>
        <v>71.599999999999994</v>
      </c>
      <c r="H76" s="11">
        <f t="shared" si="2"/>
        <v>279</v>
      </c>
      <c r="I76" s="11">
        <f>I77+I78</f>
        <v>0</v>
      </c>
    </row>
    <row r="77" spans="1:9" ht="29.45" customHeight="1" x14ac:dyDescent="0.2">
      <c r="A77" s="19" t="s">
        <v>84</v>
      </c>
      <c r="B77" s="33" t="s">
        <v>85</v>
      </c>
      <c r="C77" s="21">
        <v>40</v>
      </c>
      <c r="D77" s="21">
        <v>40</v>
      </c>
      <c r="E77" s="60">
        <f t="shared" si="0"/>
        <v>0</v>
      </c>
      <c r="F77" s="21">
        <v>111.6</v>
      </c>
      <c r="G77" s="60">
        <f t="shared" ref="G77:G140" si="13">F77-D77</f>
        <v>71.599999999999994</v>
      </c>
      <c r="H77" s="21">
        <f t="shared" si="2"/>
        <v>279</v>
      </c>
      <c r="I77" s="21">
        <v>0</v>
      </c>
    </row>
    <row r="78" spans="1:9" hidden="1" x14ac:dyDescent="0.2">
      <c r="A78" s="19" t="s">
        <v>86</v>
      </c>
      <c r="B78" s="33" t="s">
        <v>87</v>
      </c>
      <c r="C78" s="26"/>
      <c r="D78" s="26"/>
      <c r="E78" s="60">
        <f t="shared" si="0"/>
        <v>0</v>
      </c>
      <c r="F78" s="26">
        <v>0</v>
      </c>
      <c r="G78" s="60">
        <f t="shared" si="13"/>
        <v>0</v>
      </c>
      <c r="H78" s="26"/>
      <c r="I78" s="22">
        <v>0</v>
      </c>
    </row>
    <row r="79" spans="1:9" ht="25.5" hidden="1" x14ac:dyDescent="0.2">
      <c r="A79" s="19" t="s">
        <v>88</v>
      </c>
      <c r="B79" s="33" t="s">
        <v>89</v>
      </c>
      <c r="C79" s="22"/>
      <c r="D79" s="22"/>
      <c r="E79" s="60">
        <f t="shared" si="0"/>
        <v>0</v>
      </c>
      <c r="F79" s="26"/>
      <c r="G79" s="60">
        <f t="shared" si="13"/>
        <v>0</v>
      </c>
      <c r="H79" s="26"/>
      <c r="I79" s="22"/>
    </row>
    <row r="80" spans="1:9" s="30" customFormat="1" x14ac:dyDescent="0.2">
      <c r="A80" s="9" t="s">
        <v>90</v>
      </c>
      <c r="B80" s="10" t="s">
        <v>91</v>
      </c>
      <c r="C80" s="11">
        <f>C81</f>
        <v>42010</v>
      </c>
      <c r="D80" s="11">
        <f>D81</f>
        <v>42010</v>
      </c>
      <c r="E80" s="60">
        <f t="shared" si="0"/>
        <v>0</v>
      </c>
      <c r="F80" s="11">
        <f>F81+F83+F82</f>
        <v>7979.9</v>
      </c>
      <c r="G80" s="60">
        <f t="shared" si="13"/>
        <v>-34030.1</v>
      </c>
      <c r="H80" s="11">
        <f t="shared" si="2"/>
        <v>18.995239228755057</v>
      </c>
      <c r="I80" s="11">
        <f>I81</f>
        <v>0</v>
      </c>
    </row>
    <row r="81" spans="1:9" ht="45" customHeight="1" x14ac:dyDescent="0.2">
      <c r="A81" s="19" t="s">
        <v>92</v>
      </c>
      <c r="B81" s="33" t="s">
        <v>93</v>
      </c>
      <c r="C81" s="21">
        <v>42010</v>
      </c>
      <c r="D81" s="21">
        <v>42010</v>
      </c>
      <c r="E81" s="60">
        <f t="shared" si="0"/>
        <v>0</v>
      </c>
      <c r="F81" s="21">
        <v>7979.9</v>
      </c>
      <c r="G81" s="60">
        <f t="shared" si="13"/>
        <v>-34030.1</v>
      </c>
      <c r="H81" s="21">
        <f t="shared" si="2"/>
        <v>18.995239228755057</v>
      </c>
      <c r="I81" s="21"/>
    </row>
    <row r="82" spans="1:9" ht="25.5" hidden="1" x14ac:dyDescent="0.2">
      <c r="A82" s="19" t="s">
        <v>94</v>
      </c>
      <c r="B82" s="33" t="s">
        <v>95</v>
      </c>
      <c r="C82" s="21"/>
      <c r="D82" s="21"/>
      <c r="E82" s="60">
        <f t="shared" si="0"/>
        <v>0</v>
      </c>
      <c r="F82" s="21">
        <v>0</v>
      </c>
      <c r="G82" s="60">
        <f t="shared" si="13"/>
        <v>0</v>
      </c>
      <c r="H82" s="21"/>
      <c r="I82" s="21"/>
    </row>
    <row r="83" spans="1:9" ht="25.5" hidden="1" x14ac:dyDescent="0.2">
      <c r="A83" s="19" t="s">
        <v>96</v>
      </c>
      <c r="B83" s="33" t="s">
        <v>97</v>
      </c>
      <c r="C83" s="21"/>
      <c r="D83" s="21"/>
      <c r="E83" s="60">
        <f t="shared" si="0"/>
        <v>0</v>
      </c>
      <c r="F83" s="21">
        <v>0</v>
      </c>
      <c r="G83" s="60">
        <f t="shared" si="13"/>
        <v>0</v>
      </c>
      <c r="H83" s="21"/>
      <c r="I83" s="21"/>
    </row>
    <row r="84" spans="1:9" s="23" customFormat="1" x14ac:dyDescent="0.2">
      <c r="A84" s="9" t="s">
        <v>98</v>
      </c>
      <c r="B84" s="14" t="s">
        <v>99</v>
      </c>
      <c r="C84" s="11">
        <f>C85+C104+C91</f>
        <v>282008.59999999998</v>
      </c>
      <c r="D84" s="11">
        <f>D85+D104+D91</f>
        <v>253465</v>
      </c>
      <c r="E84" s="60">
        <f t="shared" si="0"/>
        <v>-28543.599999999977</v>
      </c>
      <c r="F84" s="11">
        <f>F85+F104+F91</f>
        <v>243434.5</v>
      </c>
      <c r="G84" s="60">
        <f t="shared" si="13"/>
        <v>-10030.5</v>
      </c>
      <c r="H84" s="11">
        <f t="shared" si="2"/>
        <v>96.042648886434023</v>
      </c>
      <c r="I84" s="11" t="e">
        <f>I85+I104+I91+#REF!</f>
        <v>#REF!</v>
      </c>
    </row>
    <row r="85" spans="1:9" s="30" customFormat="1" x14ac:dyDescent="0.2">
      <c r="A85" s="9" t="s">
        <v>100</v>
      </c>
      <c r="B85" s="10" t="s">
        <v>101</v>
      </c>
      <c r="C85" s="11">
        <f>C86</f>
        <v>73879.899999999994</v>
      </c>
      <c r="D85" s="11">
        <f>D86</f>
        <v>77016.7</v>
      </c>
      <c r="E85" s="60">
        <f t="shared" si="0"/>
        <v>3136.8000000000029</v>
      </c>
      <c r="F85" s="11">
        <f>SUM(F86:F90)</f>
        <v>80057.5</v>
      </c>
      <c r="G85" s="60">
        <f t="shared" si="13"/>
        <v>3040.8000000000029</v>
      </c>
      <c r="H85" s="11">
        <f t="shared" si="2"/>
        <v>103.94823460366389</v>
      </c>
      <c r="I85" s="11">
        <f>I86</f>
        <v>0</v>
      </c>
    </row>
    <row r="86" spans="1:9" ht="54" customHeight="1" x14ac:dyDescent="0.2">
      <c r="A86" s="19" t="s">
        <v>102</v>
      </c>
      <c r="B86" s="33" t="s">
        <v>103</v>
      </c>
      <c r="C86" s="21">
        <v>73879.899999999994</v>
      </c>
      <c r="D86" s="21">
        <v>77016.7</v>
      </c>
      <c r="E86" s="60">
        <f t="shared" si="0"/>
        <v>3136.8000000000029</v>
      </c>
      <c r="F86" s="21">
        <v>80057.5</v>
      </c>
      <c r="G86" s="60">
        <f t="shared" si="13"/>
        <v>3040.8000000000029</v>
      </c>
      <c r="H86" s="21">
        <f t="shared" si="2"/>
        <v>103.94823460366389</v>
      </c>
      <c r="I86" s="21"/>
    </row>
    <row r="87" spans="1:9" ht="40.9" hidden="1" customHeight="1" x14ac:dyDescent="0.2">
      <c r="A87" s="19" t="s">
        <v>104</v>
      </c>
      <c r="B87" s="33" t="s">
        <v>105</v>
      </c>
      <c r="C87" s="21"/>
      <c r="D87" s="21"/>
      <c r="E87" s="60">
        <f t="shared" si="0"/>
        <v>0</v>
      </c>
      <c r="F87" s="21">
        <v>0</v>
      </c>
      <c r="G87" s="60">
        <f t="shared" si="13"/>
        <v>0</v>
      </c>
      <c r="H87" s="21"/>
      <c r="I87" s="21"/>
    </row>
    <row r="88" spans="1:9" ht="41.45" hidden="1" customHeight="1" x14ac:dyDescent="0.2">
      <c r="A88" s="19" t="s">
        <v>106</v>
      </c>
      <c r="B88" s="33" t="s">
        <v>107</v>
      </c>
      <c r="C88" s="21"/>
      <c r="D88" s="21"/>
      <c r="E88" s="60">
        <f t="shared" si="0"/>
        <v>0</v>
      </c>
      <c r="F88" s="21"/>
      <c r="G88" s="60">
        <f t="shared" si="13"/>
        <v>0</v>
      </c>
      <c r="H88" s="21" t="e">
        <f t="shared" si="2"/>
        <v>#DIV/0!</v>
      </c>
      <c r="I88" s="21"/>
    </row>
    <row r="89" spans="1:9" ht="51" hidden="1" x14ac:dyDescent="0.2">
      <c r="A89" s="19" t="s">
        <v>108</v>
      </c>
      <c r="B89" s="33" t="s">
        <v>109</v>
      </c>
      <c r="C89" s="21"/>
      <c r="D89" s="21"/>
      <c r="E89" s="60">
        <f t="shared" si="0"/>
        <v>0</v>
      </c>
      <c r="F89" s="21"/>
      <c r="G89" s="60">
        <f t="shared" si="13"/>
        <v>0</v>
      </c>
      <c r="H89" s="21" t="e">
        <f t="shared" si="2"/>
        <v>#DIV/0!</v>
      </c>
      <c r="I89" s="21"/>
    </row>
    <row r="90" spans="1:9" ht="29.45" hidden="1" customHeight="1" x14ac:dyDescent="0.2">
      <c r="A90" s="19" t="s">
        <v>110</v>
      </c>
      <c r="B90" s="33" t="s">
        <v>111</v>
      </c>
      <c r="C90" s="21"/>
      <c r="D90" s="21"/>
      <c r="E90" s="60">
        <f t="shared" si="0"/>
        <v>0</v>
      </c>
      <c r="F90" s="21">
        <v>0</v>
      </c>
      <c r="G90" s="60">
        <f t="shared" si="13"/>
        <v>0</v>
      </c>
      <c r="H90" s="21"/>
      <c r="I90" s="21"/>
    </row>
    <row r="91" spans="1:9" s="30" customFormat="1" hidden="1" x14ac:dyDescent="0.2">
      <c r="A91" s="37" t="s">
        <v>112</v>
      </c>
      <c r="B91" s="38" t="s">
        <v>113</v>
      </c>
      <c r="C91" s="39">
        <f>C92+C98</f>
        <v>0</v>
      </c>
      <c r="D91" s="39">
        <f>D92+D98</f>
        <v>0</v>
      </c>
      <c r="E91" s="60">
        <f t="shared" si="0"/>
        <v>0</v>
      </c>
      <c r="F91" s="39">
        <f>F92+F98</f>
        <v>0</v>
      </c>
      <c r="G91" s="60">
        <f t="shared" si="13"/>
        <v>0</v>
      </c>
      <c r="H91" s="39" t="e">
        <f t="shared" si="2"/>
        <v>#DIV/0!</v>
      </c>
      <c r="I91" s="39">
        <f>I93+I99</f>
        <v>0</v>
      </c>
    </row>
    <row r="92" spans="1:9" s="23" customFormat="1" hidden="1" x14ac:dyDescent="0.2">
      <c r="A92" s="34" t="s">
        <v>114</v>
      </c>
      <c r="B92" s="36" t="s">
        <v>115</v>
      </c>
      <c r="C92" s="18">
        <f>SUM(C93:C96)</f>
        <v>0</v>
      </c>
      <c r="D92" s="18">
        <f>SUM(D93:D96)</f>
        <v>0</v>
      </c>
      <c r="E92" s="60">
        <f t="shared" si="0"/>
        <v>0</v>
      </c>
      <c r="F92" s="18">
        <f>SUM(F93:F97)</f>
        <v>0</v>
      </c>
      <c r="G92" s="60">
        <f t="shared" si="13"/>
        <v>0</v>
      </c>
      <c r="H92" s="18" t="e">
        <f t="shared" si="2"/>
        <v>#DIV/0!</v>
      </c>
      <c r="I92" s="18"/>
    </row>
    <row r="93" spans="1:9" ht="30.6" hidden="1" customHeight="1" x14ac:dyDescent="0.2">
      <c r="A93" s="19" t="s">
        <v>116</v>
      </c>
      <c r="B93" s="33" t="s">
        <v>117</v>
      </c>
      <c r="C93" s="21">
        <v>0</v>
      </c>
      <c r="D93" s="21">
        <v>0</v>
      </c>
      <c r="E93" s="60">
        <f t="shared" si="0"/>
        <v>0</v>
      </c>
      <c r="F93" s="21">
        <v>0</v>
      </c>
      <c r="G93" s="60">
        <f t="shared" si="13"/>
        <v>0</v>
      </c>
      <c r="H93" s="21" t="e">
        <f t="shared" si="2"/>
        <v>#DIV/0!</v>
      </c>
      <c r="I93" s="21"/>
    </row>
    <row r="94" spans="1:9" ht="16.899999999999999" hidden="1" customHeight="1" x14ac:dyDescent="0.2">
      <c r="A94" s="19" t="s">
        <v>118</v>
      </c>
      <c r="B94" s="33" t="s">
        <v>119</v>
      </c>
      <c r="C94" s="21"/>
      <c r="D94" s="21"/>
      <c r="E94" s="60">
        <f t="shared" si="0"/>
        <v>0</v>
      </c>
      <c r="F94" s="21">
        <v>0</v>
      </c>
      <c r="G94" s="60">
        <f t="shared" si="13"/>
        <v>0</v>
      </c>
      <c r="H94" s="21"/>
      <c r="I94" s="21"/>
    </row>
    <row r="95" spans="1:9" hidden="1" x14ac:dyDescent="0.2">
      <c r="A95" s="19" t="s">
        <v>120</v>
      </c>
      <c r="B95" s="33" t="s">
        <v>121</v>
      </c>
      <c r="C95" s="21"/>
      <c r="D95" s="21"/>
      <c r="E95" s="60">
        <f t="shared" si="0"/>
        <v>0</v>
      </c>
      <c r="F95" s="21">
        <v>0</v>
      </c>
      <c r="G95" s="60">
        <f t="shared" si="13"/>
        <v>0</v>
      </c>
      <c r="H95" s="21"/>
      <c r="I95" s="21"/>
    </row>
    <row r="96" spans="1:9" ht="31.15" hidden="1" customHeight="1" x14ac:dyDescent="0.2">
      <c r="A96" s="19" t="s">
        <v>122</v>
      </c>
      <c r="B96" s="33" t="s">
        <v>123</v>
      </c>
      <c r="C96" s="21"/>
      <c r="D96" s="21"/>
      <c r="E96" s="60">
        <f t="shared" si="0"/>
        <v>0</v>
      </c>
      <c r="F96" s="21">
        <v>0</v>
      </c>
      <c r="G96" s="60">
        <f t="shared" si="13"/>
        <v>0</v>
      </c>
      <c r="H96" s="21"/>
      <c r="I96" s="21"/>
    </row>
    <row r="97" spans="1:9" ht="24" hidden="1" customHeight="1" x14ac:dyDescent="0.2">
      <c r="A97" s="19" t="s">
        <v>124</v>
      </c>
      <c r="B97" s="33" t="s">
        <v>125</v>
      </c>
      <c r="C97" s="21"/>
      <c r="D97" s="21"/>
      <c r="E97" s="60">
        <f t="shared" si="0"/>
        <v>0</v>
      </c>
      <c r="F97" s="21">
        <v>0</v>
      </c>
      <c r="G97" s="60">
        <f t="shared" si="13"/>
        <v>0</v>
      </c>
      <c r="H97" s="21"/>
      <c r="I97" s="21"/>
    </row>
    <row r="98" spans="1:9" s="23" customFormat="1" hidden="1" x14ac:dyDescent="0.2">
      <c r="A98" s="34" t="s">
        <v>126</v>
      </c>
      <c r="B98" s="36" t="s">
        <v>127</v>
      </c>
      <c r="C98" s="22">
        <f>SUM(C99:C103)</f>
        <v>0</v>
      </c>
      <c r="D98" s="22">
        <f>SUM(D99:D103)</f>
        <v>0</v>
      </c>
      <c r="E98" s="60">
        <f t="shared" ref="E98:E166" si="14">D98-C98</f>
        <v>0</v>
      </c>
      <c r="F98" s="22">
        <f>SUM(F99:F103)</f>
        <v>0</v>
      </c>
      <c r="G98" s="60">
        <f t="shared" si="13"/>
        <v>0</v>
      </c>
      <c r="H98" s="22" t="e">
        <f t="shared" ref="H98:H160" si="15">F98/D98*100</f>
        <v>#DIV/0!</v>
      </c>
      <c r="I98" s="22"/>
    </row>
    <row r="99" spans="1:9" ht="30.6" hidden="1" customHeight="1" x14ac:dyDescent="0.2">
      <c r="A99" s="19" t="s">
        <v>128</v>
      </c>
      <c r="B99" s="33" t="s">
        <v>129</v>
      </c>
      <c r="C99" s="26">
        <v>0</v>
      </c>
      <c r="D99" s="26">
        <v>0</v>
      </c>
      <c r="E99" s="60">
        <f t="shared" si="14"/>
        <v>0</v>
      </c>
      <c r="F99" s="26">
        <v>0</v>
      </c>
      <c r="G99" s="60">
        <f t="shared" si="13"/>
        <v>0</v>
      </c>
      <c r="H99" s="26" t="e">
        <f t="shared" si="15"/>
        <v>#DIV/0!</v>
      </c>
      <c r="I99" s="26"/>
    </row>
    <row r="100" spans="1:9" hidden="1" x14ac:dyDescent="0.2">
      <c r="A100" s="19" t="s">
        <v>130</v>
      </c>
      <c r="B100" s="33" t="s">
        <v>131</v>
      </c>
      <c r="C100" s="26"/>
      <c r="D100" s="26"/>
      <c r="E100" s="60">
        <f t="shared" si="14"/>
        <v>0</v>
      </c>
      <c r="F100" s="26">
        <v>0</v>
      </c>
      <c r="G100" s="60">
        <f t="shared" si="13"/>
        <v>0</v>
      </c>
      <c r="H100" s="26"/>
      <c r="I100" s="26"/>
    </row>
    <row r="101" spans="1:9" hidden="1" x14ac:dyDescent="0.2">
      <c r="A101" s="19" t="s">
        <v>132</v>
      </c>
      <c r="B101" s="33" t="s">
        <v>133</v>
      </c>
      <c r="C101" s="26"/>
      <c r="D101" s="26"/>
      <c r="E101" s="60">
        <f t="shared" si="14"/>
        <v>0</v>
      </c>
      <c r="F101" s="26"/>
      <c r="G101" s="60">
        <f t="shared" si="13"/>
        <v>0</v>
      </c>
      <c r="H101" s="26" t="e">
        <f t="shared" si="15"/>
        <v>#DIV/0!</v>
      </c>
      <c r="I101" s="26"/>
    </row>
    <row r="102" spans="1:9" ht="25.5" hidden="1" x14ac:dyDescent="0.2">
      <c r="A102" s="19" t="s">
        <v>134</v>
      </c>
      <c r="B102" s="33" t="s">
        <v>135</v>
      </c>
      <c r="C102" s="26"/>
      <c r="D102" s="26"/>
      <c r="E102" s="60">
        <f t="shared" si="14"/>
        <v>0</v>
      </c>
      <c r="F102" s="26"/>
      <c r="G102" s="60">
        <f t="shared" si="13"/>
        <v>0</v>
      </c>
      <c r="H102" s="26" t="e">
        <f t="shared" si="15"/>
        <v>#DIV/0!</v>
      </c>
      <c r="I102" s="26"/>
    </row>
    <row r="103" spans="1:9" hidden="1" x14ac:dyDescent="0.2">
      <c r="A103" s="19" t="s">
        <v>136</v>
      </c>
      <c r="B103" s="33" t="s">
        <v>125</v>
      </c>
      <c r="C103" s="26"/>
      <c r="D103" s="26"/>
      <c r="E103" s="60">
        <f t="shared" si="14"/>
        <v>0</v>
      </c>
      <c r="F103" s="26">
        <v>0</v>
      </c>
      <c r="G103" s="60">
        <f t="shared" si="13"/>
        <v>0</v>
      </c>
      <c r="H103" s="26"/>
      <c r="I103" s="26"/>
    </row>
    <row r="104" spans="1:9" s="30" customFormat="1" x14ac:dyDescent="0.2">
      <c r="A104" s="37" t="s">
        <v>137</v>
      </c>
      <c r="B104" s="38" t="s">
        <v>138</v>
      </c>
      <c r="C104" s="11">
        <f>C105+C112</f>
        <v>208128.7</v>
      </c>
      <c r="D104" s="11">
        <f>D105+D112</f>
        <v>176448.30000000002</v>
      </c>
      <c r="E104" s="60">
        <f t="shared" si="14"/>
        <v>-31680.399999999994</v>
      </c>
      <c r="F104" s="11">
        <f>F105+F112</f>
        <v>163377</v>
      </c>
      <c r="G104" s="60">
        <f t="shared" si="13"/>
        <v>-13071.300000000017</v>
      </c>
      <c r="H104" s="11">
        <f t="shared" si="15"/>
        <v>92.591994368888791</v>
      </c>
      <c r="I104" s="11">
        <f>I105+I112</f>
        <v>0</v>
      </c>
    </row>
    <row r="105" spans="1:9" s="23" customFormat="1" x14ac:dyDescent="0.2">
      <c r="A105" s="34" t="s">
        <v>139</v>
      </c>
      <c r="B105" s="35" t="s">
        <v>140</v>
      </c>
      <c r="C105" s="22">
        <f>C106</f>
        <v>187544.6</v>
      </c>
      <c r="D105" s="22">
        <f>D106</f>
        <v>153930.6</v>
      </c>
      <c r="E105" s="60">
        <f t="shared" si="14"/>
        <v>-33614</v>
      </c>
      <c r="F105" s="22">
        <f>SUM(F106:F111)</f>
        <v>139097.20000000001</v>
      </c>
      <c r="G105" s="60">
        <f t="shared" si="13"/>
        <v>-14833.399999999994</v>
      </c>
      <c r="H105" s="22">
        <f t="shared" si="15"/>
        <v>90.363579431250201</v>
      </c>
      <c r="I105" s="22">
        <f>I106</f>
        <v>0</v>
      </c>
    </row>
    <row r="106" spans="1:9" ht="38.25" x14ac:dyDescent="0.2">
      <c r="A106" s="19" t="s">
        <v>141</v>
      </c>
      <c r="B106" s="33" t="s">
        <v>142</v>
      </c>
      <c r="C106" s="21">
        <v>187544.6</v>
      </c>
      <c r="D106" s="21">
        <v>153930.6</v>
      </c>
      <c r="E106" s="60">
        <f t="shared" si="14"/>
        <v>-33614</v>
      </c>
      <c r="F106" s="21">
        <v>139080.5</v>
      </c>
      <c r="G106" s="60">
        <f t="shared" si="13"/>
        <v>-14850.100000000006</v>
      </c>
      <c r="H106" s="21">
        <f t="shared" si="15"/>
        <v>90.352730386290958</v>
      </c>
      <c r="I106" s="21"/>
    </row>
    <row r="107" spans="1:9" ht="25.5" hidden="1" x14ac:dyDescent="0.2">
      <c r="A107" s="19" t="s">
        <v>143</v>
      </c>
      <c r="B107" s="33" t="s">
        <v>144</v>
      </c>
      <c r="C107" s="21"/>
      <c r="D107" s="21"/>
      <c r="E107" s="60">
        <f t="shared" si="14"/>
        <v>0</v>
      </c>
      <c r="F107" s="21">
        <v>0</v>
      </c>
      <c r="G107" s="60">
        <f t="shared" si="13"/>
        <v>0</v>
      </c>
      <c r="H107" s="21"/>
      <c r="I107" s="21"/>
    </row>
    <row r="108" spans="1:9" ht="25.5" hidden="1" x14ac:dyDescent="0.2">
      <c r="A108" s="19" t="s">
        <v>145</v>
      </c>
      <c r="B108" s="33" t="s">
        <v>146</v>
      </c>
      <c r="C108" s="21">
        <v>0</v>
      </c>
      <c r="D108" s="21">
        <v>0</v>
      </c>
      <c r="E108" s="60">
        <f t="shared" si="14"/>
        <v>0</v>
      </c>
      <c r="F108" s="21">
        <v>0</v>
      </c>
      <c r="G108" s="60">
        <f t="shared" si="13"/>
        <v>0</v>
      </c>
      <c r="H108" s="21" t="e">
        <f t="shared" si="15"/>
        <v>#DIV/0!</v>
      </c>
      <c r="I108" s="21"/>
    </row>
    <row r="109" spans="1:9" ht="38.25" x14ac:dyDescent="0.2">
      <c r="A109" s="19" t="s">
        <v>147</v>
      </c>
      <c r="B109" s="33" t="s">
        <v>148</v>
      </c>
      <c r="C109" s="21">
        <v>0</v>
      </c>
      <c r="D109" s="21">
        <v>0</v>
      </c>
      <c r="E109" s="60">
        <f t="shared" si="14"/>
        <v>0</v>
      </c>
      <c r="F109" s="21">
        <v>16.7</v>
      </c>
      <c r="G109" s="60">
        <f t="shared" si="13"/>
        <v>16.7</v>
      </c>
      <c r="H109" s="21"/>
      <c r="I109" s="21"/>
    </row>
    <row r="110" spans="1:9" ht="25.5" hidden="1" x14ac:dyDescent="0.2">
      <c r="A110" s="19" t="s">
        <v>775</v>
      </c>
      <c r="B110" s="33" t="s">
        <v>704</v>
      </c>
      <c r="C110" s="21"/>
      <c r="D110" s="21"/>
      <c r="E110" s="60"/>
      <c r="F110" s="21">
        <v>0</v>
      </c>
      <c r="G110" s="60">
        <f t="shared" si="13"/>
        <v>0</v>
      </c>
      <c r="H110" s="21"/>
      <c r="I110" s="21"/>
    </row>
    <row r="111" spans="1:9" ht="38.25" hidden="1" x14ac:dyDescent="0.2">
      <c r="A111" s="19" t="s">
        <v>624</v>
      </c>
      <c r="B111" s="33" t="s">
        <v>625</v>
      </c>
      <c r="C111" s="21"/>
      <c r="D111" s="21"/>
      <c r="E111" s="60">
        <f t="shared" si="14"/>
        <v>0</v>
      </c>
      <c r="F111" s="21">
        <v>0</v>
      </c>
      <c r="G111" s="60">
        <f t="shared" si="13"/>
        <v>0</v>
      </c>
      <c r="H111" s="21" t="e">
        <f t="shared" si="15"/>
        <v>#DIV/0!</v>
      </c>
      <c r="I111" s="21"/>
    </row>
    <row r="112" spans="1:9" s="23" customFormat="1" x14ac:dyDescent="0.2">
      <c r="A112" s="34" t="s">
        <v>149</v>
      </c>
      <c r="B112" s="35" t="s">
        <v>150</v>
      </c>
      <c r="C112" s="22">
        <f>C113</f>
        <v>20584.099999999999</v>
      </c>
      <c r="D112" s="22">
        <f>D113</f>
        <v>22517.7</v>
      </c>
      <c r="E112" s="60">
        <f t="shared" si="14"/>
        <v>1933.6000000000022</v>
      </c>
      <c r="F112" s="22">
        <f>F113+F114+F115</f>
        <v>24279.800000000003</v>
      </c>
      <c r="G112" s="60">
        <f t="shared" si="13"/>
        <v>1762.1000000000022</v>
      </c>
      <c r="H112" s="22">
        <f t="shared" si="15"/>
        <v>107.82539957455693</v>
      </c>
      <c r="I112" s="22">
        <f>I116</f>
        <v>0</v>
      </c>
    </row>
    <row r="113" spans="1:9" s="23" customFormat="1" ht="41.25" customHeight="1" x14ac:dyDescent="0.2">
      <c r="A113" s="19" t="s">
        <v>151</v>
      </c>
      <c r="B113" s="33" t="s">
        <v>152</v>
      </c>
      <c r="C113" s="21">
        <v>20584.099999999999</v>
      </c>
      <c r="D113" s="21">
        <v>22517.7</v>
      </c>
      <c r="E113" s="60">
        <f t="shared" si="14"/>
        <v>1933.6000000000022</v>
      </c>
      <c r="F113" s="21">
        <v>24281.9</v>
      </c>
      <c r="G113" s="60">
        <f t="shared" si="13"/>
        <v>1764.2000000000007</v>
      </c>
      <c r="H113" s="21">
        <f t="shared" si="15"/>
        <v>107.83472557143936</v>
      </c>
      <c r="I113" s="22"/>
    </row>
    <row r="114" spans="1:9" s="23" customFormat="1" ht="25.5" hidden="1" x14ac:dyDescent="0.2">
      <c r="A114" s="19" t="s">
        <v>153</v>
      </c>
      <c r="B114" s="33" t="s">
        <v>154</v>
      </c>
      <c r="C114" s="26"/>
      <c r="D114" s="26"/>
      <c r="E114" s="60">
        <f t="shared" si="14"/>
        <v>0</v>
      </c>
      <c r="F114" s="26">
        <v>0</v>
      </c>
      <c r="G114" s="60">
        <f t="shared" si="13"/>
        <v>0</v>
      </c>
      <c r="H114" s="26"/>
      <c r="I114" s="26"/>
    </row>
    <row r="115" spans="1:9" s="23" customFormat="1" ht="41.25" customHeight="1" x14ac:dyDescent="0.2">
      <c r="A115" s="19" t="s">
        <v>155</v>
      </c>
      <c r="B115" s="33" t="s">
        <v>156</v>
      </c>
      <c r="C115" s="26">
        <v>0</v>
      </c>
      <c r="D115" s="26">
        <v>0</v>
      </c>
      <c r="E115" s="60">
        <f t="shared" si="14"/>
        <v>0</v>
      </c>
      <c r="F115" s="26">
        <v>-2.1</v>
      </c>
      <c r="G115" s="60">
        <f t="shared" si="13"/>
        <v>-2.1</v>
      </c>
      <c r="H115" s="26"/>
      <c r="I115" s="26"/>
    </row>
    <row r="116" spans="1:9" ht="30.6" hidden="1" customHeight="1" x14ac:dyDescent="0.2">
      <c r="A116" s="19" t="s">
        <v>157</v>
      </c>
      <c r="B116" s="33" t="s">
        <v>158</v>
      </c>
      <c r="C116" s="21">
        <v>0</v>
      </c>
      <c r="D116" s="21">
        <v>0</v>
      </c>
      <c r="E116" s="60">
        <f t="shared" si="14"/>
        <v>0</v>
      </c>
      <c r="F116" s="21">
        <v>0</v>
      </c>
      <c r="G116" s="60">
        <f t="shared" si="13"/>
        <v>0</v>
      </c>
      <c r="H116" s="21" t="e">
        <f t="shared" si="15"/>
        <v>#DIV/0!</v>
      </c>
      <c r="I116" s="21"/>
    </row>
    <row r="117" spans="1:9" x14ac:dyDescent="0.2">
      <c r="A117" s="9" t="s">
        <v>159</v>
      </c>
      <c r="B117" s="14" t="s">
        <v>160</v>
      </c>
      <c r="C117" s="11">
        <f>C118+C123+C125</f>
        <v>32877.4</v>
      </c>
      <c r="D117" s="11">
        <f>D118+D125+D123</f>
        <v>32877.4</v>
      </c>
      <c r="E117" s="60">
        <f t="shared" si="14"/>
        <v>0</v>
      </c>
      <c r="F117" s="11">
        <f>F118+F125+F123</f>
        <v>31893.1</v>
      </c>
      <c r="G117" s="60">
        <f t="shared" si="13"/>
        <v>-984.30000000000291</v>
      </c>
      <c r="H117" s="11">
        <f t="shared" si="15"/>
        <v>97.006150121359951</v>
      </c>
      <c r="I117" s="11">
        <f t="shared" ref="I117" si="16">I118+I125+I123</f>
        <v>0</v>
      </c>
    </row>
    <row r="118" spans="1:9" s="30" customFormat="1" ht="28.9" customHeight="1" x14ac:dyDescent="0.2">
      <c r="A118" s="9" t="s">
        <v>161</v>
      </c>
      <c r="B118" s="14" t="s">
        <v>162</v>
      </c>
      <c r="C118" s="39">
        <f>C119</f>
        <v>32612</v>
      </c>
      <c r="D118" s="39">
        <f>D119</f>
        <v>32612</v>
      </c>
      <c r="E118" s="60">
        <f t="shared" si="14"/>
        <v>0</v>
      </c>
      <c r="F118" s="39">
        <f>F120+F121+F122</f>
        <v>31754.799999999999</v>
      </c>
      <c r="G118" s="60">
        <f t="shared" si="13"/>
        <v>-857.20000000000073</v>
      </c>
      <c r="H118" s="39">
        <f t="shared" si="15"/>
        <v>97.371519686005144</v>
      </c>
      <c r="I118" s="39">
        <f>I119</f>
        <v>0</v>
      </c>
    </row>
    <row r="119" spans="1:9" ht="25.5" x14ac:dyDescent="0.2">
      <c r="A119" s="19" t="s">
        <v>833</v>
      </c>
      <c r="B119" s="33" t="s">
        <v>834</v>
      </c>
      <c r="C119" s="21">
        <f>C120</f>
        <v>32612</v>
      </c>
      <c r="D119" s="21">
        <f>D120</f>
        <v>32612</v>
      </c>
      <c r="E119" s="60">
        <f t="shared" si="14"/>
        <v>0</v>
      </c>
      <c r="F119" s="21">
        <f>F120+F121</f>
        <v>31754.799999999999</v>
      </c>
      <c r="G119" s="60">
        <f t="shared" si="13"/>
        <v>-857.20000000000073</v>
      </c>
      <c r="H119" s="21">
        <f t="shared" si="15"/>
        <v>97.371519686005144</v>
      </c>
      <c r="I119" s="21"/>
    </row>
    <row r="120" spans="1:9" ht="38.25" x14ac:dyDescent="0.2">
      <c r="A120" s="19" t="s">
        <v>776</v>
      </c>
      <c r="B120" s="33" t="s">
        <v>705</v>
      </c>
      <c r="C120" s="21">
        <v>32612</v>
      </c>
      <c r="D120" s="21">
        <v>32612</v>
      </c>
      <c r="E120" s="60"/>
      <c r="F120" s="21">
        <v>31627.200000000001</v>
      </c>
      <c r="G120" s="60">
        <f t="shared" si="13"/>
        <v>-984.79999999999927</v>
      </c>
      <c r="H120" s="21">
        <f t="shared" si="15"/>
        <v>96.980252667729673</v>
      </c>
      <c r="I120" s="21"/>
    </row>
    <row r="121" spans="1:9" ht="51" x14ac:dyDescent="0.2">
      <c r="A121" s="19" t="s">
        <v>777</v>
      </c>
      <c r="B121" s="33" t="s">
        <v>706</v>
      </c>
      <c r="C121" s="21">
        <v>0</v>
      </c>
      <c r="D121" s="21">
        <v>0</v>
      </c>
      <c r="E121" s="60"/>
      <c r="F121" s="21">
        <v>127.6</v>
      </c>
      <c r="G121" s="60">
        <f t="shared" si="13"/>
        <v>127.6</v>
      </c>
      <c r="H121" s="21"/>
      <c r="I121" s="21"/>
    </row>
    <row r="122" spans="1:9" ht="38.25" hidden="1" x14ac:dyDescent="0.2">
      <c r="A122" s="19" t="s">
        <v>699</v>
      </c>
      <c r="B122" s="33" t="s">
        <v>698</v>
      </c>
      <c r="C122" s="21"/>
      <c r="D122" s="21"/>
      <c r="E122" s="60"/>
      <c r="F122" s="21">
        <v>0</v>
      </c>
      <c r="G122" s="60">
        <f t="shared" si="13"/>
        <v>0</v>
      </c>
      <c r="H122" s="21"/>
      <c r="I122" s="21"/>
    </row>
    <row r="123" spans="1:9" ht="30" customHeight="1" x14ac:dyDescent="0.2">
      <c r="A123" s="37" t="s">
        <v>534</v>
      </c>
      <c r="B123" s="49" t="s">
        <v>532</v>
      </c>
      <c r="C123" s="39">
        <f>C124</f>
        <v>3.8</v>
      </c>
      <c r="D123" s="39">
        <f>D124</f>
        <v>3.8</v>
      </c>
      <c r="E123" s="60">
        <f t="shared" si="14"/>
        <v>0</v>
      </c>
      <c r="F123" s="39">
        <f>F124</f>
        <v>3.3</v>
      </c>
      <c r="G123" s="60">
        <f t="shared" si="13"/>
        <v>-0.5</v>
      </c>
      <c r="H123" s="39">
        <f t="shared" si="15"/>
        <v>86.842105263157904</v>
      </c>
      <c r="I123" s="39">
        <f t="shared" ref="I123" si="17">I124</f>
        <v>0</v>
      </c>
    </row>
    <row r="124" spans="1:9" ht="41.45" customHeight="1" x14ac:dyDescent="0.2">
      <c r="A124" s="19" t="s">
        <v>535</v>
      </c>
      <c r="B124" s="33" t="s">
        <v>533</v>
      </c>
      <c r="C124" s="21">
        <v>3.8</v>
      </c>
      <c r="D124" s="21">
        <v>3.8</v>
      </c>
      <c r="E124" s="60">
        <f t="shared" si="14"/>
        <v>0</v>
      </c>
      <c r="F124" s="21">
        <v>3.3</v>
      </c>
      <c r="G124" s="60">
        <f t="shared" si="13"/>
        <v>-0.5</v>
      </c>
      <c r="H124" s="21">
        <f t="shared" si="15"/>
        <v>86.842105263157904</v>
      </c>
      <c r="I124" s="21"/>
    </row>
    <row r="125" spans="1:9" s="30" customFormat="1" ht="30" customHeight="1" x14ac:dyDescent="0.2">
      <c r="A125" s="9" t="s">
        <v>163</v>
      </c>
      <c r="B125" s="10" t="s">
        <v>164</v>
      </c>
      <c r="C125" s="11">
        <f>C129+C130+C132+C128+C126</f>
        <v>261.60000000000002</v>
      </c>
      <c r="D125" s="11">
        <f>D129+D130+D132+D128+D126</f>
        <v>261.60000000000002</v>
      </c>
      <c r="E125" s="60">
        <f t="shared" si="14"/>
        <v>0</v>
      </c>
      <c r="F125" s="11">
        <f>F129+F130+F132+F128+F126</f>
        <v>135</v>
      </c>
      <c r="G125" s="60">
        <f t="shared" si="13"/>
        <v>-126.60000000000002</v>
      </c>
      <c r="H125" s="11">
        <f t="shared" si="15"/>
        <v>51.605504587155963</v>
      </c>
      <c r="I125" s="11">
        <f>I129+I131+I132+I128+I126</f>
        <v>0</v>
      </c>
    </row>
    <row r="126" spans="1:9" ht="43.9" hidden="1" customHeight="1" x14ac:dyDescent="0.2">
      <c r="A126" s="19" t="s">
        <v>165</v>
      </c>
      <c r="B126" s="20" t="s">
        <v>166</v>
      </c>
      <c r="C126" s="22"/>
      <c r="D126" s="22"/>
      <c r="E126" s="60">
        <f t="shared" si="14"/>
        <v>0</v>
      </c>
      <c r="F126" s="22">
        <f>F127</f>
        <v>0</v>
      </c>
      <c r="G126" s="60">
        <f t="shared" si="13"/>
        <v>0</v>
      </c>
      <c r="H126" s="22"/>
      <c r="I126" s="22"/>
    </row>
    <row r="127" spans="1:9" ht="63.75" hidden="1" x14ac:dyDescent="0.2">
      <c r="A127" s="19" t="s">
        <v>716</v>
      </c>
      <c r="B127" s="20" t="s">
        <v>707</v>
      </c>
      <c r="C127" s="22"/>
      <c r="D127" s="22"/>
      <c r="E127" s="60"/>
      <c r="F127" s="26">
        <v>0</v>
      </c>
      <c r="G127" s="60">
        <f t="shared" si="13"/>
        <v>0</v>
      </c>
      <c r="H127" s="26"/>
      <c r="I127" s="22"/>
    </row>
    <row r="128" spans="1:9" ht="63.75" hidden="1" x14ac:dyDescent="0.2">
      <c r="A128" s="19" t="s">
        <v>167</v>
      </c>
      <c r="B128" s="20" t="s">
        <v>168</v>
      </c>
      <c r="C128" s="22">
        <v>0</v>
      </c>
      <c r="D128" s="22">
        <v>0</v>
      </c>
      <c r="E128" s="60">
        <f t="shared" si="14"/>
        <v>0</v>
      </c>
      <c r="F128" s="22">
        <v>0</v>
      </c>
      <c r="G128" s="60">
        <f t="shared" si="13"/>
        <v>0</v>
      </c>
      <c r="H128" s="22" t="e">
        <f t="shared" si="15"/>
        <v>#DIV/0!</v>
      </c>
      <c r="I128" s="22">
        <v>0</v>
      </c>
    </row>
    <row r="129" spans="1:9" ht="38.25" hidden="1" x14ac:dyDescent="0.2">
      <c r="A129" s="19" t="s">
        <v>169</v>
      </c>
      <c r="B129" s="20" t="s">
        <v>170</v>
      </c>
      <c r="C129" s="21">
        <v>0</v>
      </c>
      <c r="D129" s="21">
        <v>0</v>
      </c>
      <c r="E129" s="60">
        <f t="shared" si="14"/>
        <v>0</v>
      </c>
      <c r="F129" s="21">
        <v>0</v>
      </c>
      <c r="G129" s="60">
        <f t="shared" si="13"/>
        <v>0</v>
      </c>
      <c r="H129" s="21" t="e">
        <f t="shared" si="15"/>
        <v>#DIV/0!</v>
      </c>
      <c r="I129" s="21">
        <v>0</v>
      </c>
    </row>
    <row r="130" spans="1:9" ht="18" customHeight="1" x14ac:dyDescent="0.2">
      <c r="A130" s="16" t="s">
        <v>418</v>
      </c>
      <c r="B130" s="17" t="s">
        <v>417</v>
      </c>
      <c r="C130" s="18">
        <f>C131</f>
        <v>100</v>
      </c>
      <c r="D130" s="18">
        <f t="shared" ref="D130:F130" si="18">D131</f>
        <v>100</v>
      </c>
      <c r="E130" s="60">
        <f t="shared" si="14"/>
        <v>0</v>
      </c>
      <c r="F130" s="18">
        <f t="shared" si="18"/>
        <v>135</v>
      </c>
      <c r="G130" s="60">
        <f t="shared" si="13"/>
        <v>35</v>
      </c>
      <c r="H130" s="18">
        <f t="shared" si="15"/>
        <v>135</v>
      </c>
      <c r="I130" s="18"/>
    </row>
    <row r="131" spans="1:9" ht="44.45" customHeight="1" x14ac:dyDescent="0.2">
      <c r="A131" s="19" t="s">
        <v>171</v>
      </c>
      <c r="B131" s="20" t="s">
        <v>172</v>
      </c>
      <c r="C131" s="21">
        <v>100</v>
      </c>
      <c r="D131" s="21">
        <v>100</v>
      </c>
      <c r="E131" s="60">
        <f t="shared" si="14"/>
        <v>0</v>
      </c>
      <c r="F131" s="21">
        <v>135</v>
      </c>
      <c r="G131" s="60">
        <f t="shared" si="13"/>
        <v>35</v>
      </c>
      <c r="H131" s="21">
        <f t="shared" si="15"/>
        <v>135</v>
      </c>
      <c r="I131" s="21"/>
    </row>
    <row r="132" spans="1:9" s="23" customFormat="1" ht="40.9" customHeight="1" x14ac:dyDescent="0.2">
      <c r="A132" s="34" t="s">
        <v>173</v>
      </c>
      <c r="B132" s="35" t="s">
        <v>174</v>
      </c>
      <c r="C132" s="22">
        <f>C133</f>
        <v>161.6</v>
      </c>
      <c r="D132" s="22">
        <f>D133</f>
        <v>161.6</v>
      </c>
      <c r="E132" s="60">
        <f t="shared" si="14"/>
        <v>0</v>
      </c>
      <c r="F132" s="22">
        <f>F133</f>
        <v>0</v>
      </c>
      <c r="G132" s="60">
        <f t="shared" si="13"/>
        <v>-161.6</v>
      </c>
      <c r="H132" s="22">
        <f t="shared" si="15"/>
        <v>0</v>
      </c>
      <c r="I132" s="22">
        <f>I133</f>
        <v>0</v>
      </c>
    </row>
    <row r="133" spans="1:9" ht="69.599999999999994" customHeight="1" x14ac:dyDescent="0.2">
      <c r="A133" s="19" t="s">
        <v>175</v>
      </c>
      <c r="B133" s="20" t="s">
        <v>176</v>
      </c>
      <c r="C133" s="21">
        <v>161.6</v>
      </c>
      <c r="D133" s="21">
        <v>161.6</v>
      </c>
      <c r="E133" s="60">
        <f t="shared" si="14"/>
        <v>0</v>
      </c>
      <c r="F133" s="21">
        <v>0</v>
      </c>
      <c r="G133" s="60">
        <f t="shared" si="13"/>
        <v>-161.6</v>
      </c>
      <c r="H133" s="21">
        <f t="shared" si="15"/>
        <v>0</v>
      </c>
      <c r="I133" s="21"/>
    </row>
    <row r="134" spans="1:9" ht="25.5" hidden="1" x14ac:dyDescent="0.2">
      <c r="A134" s="9" t="s">
        <v>177</v>
      </c>
      <c r="B134" s="14" t="s">
        <v>178</v>
      </c>
      <c r="C134" s="11">
        <f>C135+C137+C141</f>
        <v>0</v>
      </c>
      <c r="D134" s="11">
        <f>D135+D137+D141</f>
        <v>0</v>
      </c>
      <c r="E134" s="60">
        <f t="shared" si="14"/>
        <v>0</v>
      </c>
      <c r="F134" s="11">
        <f>F135+F137+F141</f>
        <v>0</v>
      </c>
      <c r="G134" s="60">
        <f t="shared" si="13"/>
        <v>0</v>
      </c>
      <c r="H134" s="11" t="e">
        <f t="shared" si="15"/>
        <v>#DIV/0!</v>
      </c>
      <c r="I134" s="11">
        <f>I135+I137+I141</f>
        <v>0</v>
      </c>
    </row>
    <row r="135" spans="1:9" ht="25.5" hidden="1" x14ac:dyDescent="0.2">
      <c r="A135" s="16" t="s">
        <v>179</v>
      </c>
      <c r="B135" s="17" t="s">
        <v>180</v>
      </c>
      <c r="C135" s="18"/>
      <c r="D135" s="18"/>
      <c r="E135" s="60">
        <f t="shared" si="14"/>
        <v>0</v>
      </c>
      <c r="F135" s="18"/>
      <c r="G135" s="60">
        <f t="shared" si="13"/>
        <v>0</v>
      </c>
      <c r="H135" s="18" t="e">
        <f t="shared" si="15"/>
        <v>#DIV/0!</v>
      </c>
      <c r="I135" s="18"/>
    </row>
    <row r="136" spans="1:9" ht="25.5" hidden="1" x14ac:dyDescent="0.2">
      <c r="A136" s="16" t="s">
        <v>181</v>
      </c>
      <c r="B136" s="25" t="s">
        <v>182</v>
      </c>
      <c r="C136" s="18"/>
      <c r="D136" s="18"/>
      <c r="E136" s="60">
        <f t="shared" si="14"/>
        <v>0</v>
      </c>
      <c r="F136" s="18"/>
      <c r="G136" s="60">
        <f t="shared" si="13"/>
        <v>0</v>
      </c>
      <c r="H136" s="18" t="e">
        <f t="shared" si="15"/>
        <v>#DIV/0!</v>
      </c>
      <c r="I136" s="18"/>
    </row>
    <row r="137" spans="1:9" hidden="1" x14ac:dyDescent="0.2">
      <c r="A137" s="34" t="s">
        <v>183</v>
      </c>
      <c r="B137" s="35" t="s">
        <v>184</v>
      </c>
      <c r="C137" s="22">
        <f>C138+C139</f>
        <v>0</v>
      </c>
      <c r="D137" s="22">
        <f>D138+D139</f>
        <v>0</v>
      </c>
      <c r="E137" s="60">
        <f t="shared" si="14"/>
        <v>0</v>
      </c>
      <c r="F137" s="22">
        <f>F138+F139</f>
        <v>0</v>
      </c>
      <c r="G137" s="60">
        <f t="shared" si="13"/>
        <v>0</v>
      </c>
      <c r="H137" s="22" t="e">
        <f t="shared" si="15"/>
        <v>#DIV/0!</v>
      </c>
      <c r="I137" s="22">
        <f>I138+I139</f>
        <v>0</v>
      </c>
    </row>
    <row r="138" spans="1:9" hidden="1" x14ac:dyDescent="0.2">
      <c r="A138" s="19" t="s">
        <v>185</v>
      </c>
      <c r="B138" s="20" t="s">
        <v>186</v>
      </c>
      <c r="C138" s="21"/>
      <c r="D138" s="21"/>
      <c r="E138" s="60">
        <f t="shared" si="14"/>
        <v>0</v>
      </c>
      <c r="F138" s="21"/>
      <c r="G138" s="60">
        <f t="shared" si="13"/>
        <v>0</v>
      </c>
      <c r="H138" s="21" t="e">
        <f t="shared" si="15"/>
        <v>#DIV/0!</v>
      </c>
      <c r="I138" s="21"/>
    </row>
    <row r="139" spans="1:9" ht="25.5" hidden="1" x14ac:dyDescent="0.2">
      <c r="A139" s="19" t="s">
        <v>187</v>
      </c>
      <c r="B139" s="20" t="s">
        <v>188</v>
      </c>
      <c r="C139" s="21">
        <f>C140</f>
        <v>0</v>
      </c>
      <c r="D139" s="21">
        <f>D140</f>
        <v>0</v>
      </c>
      <c r="E139" s="60">
        <f t="shared" si="14"/>
        <v>0</v>
      </c>
      <c r="F139" s="21">
        <f>F140</f>
        <v>0</v>
      </c>
      <c r="G139" s="60">
        <f t="shared" si="13"/>
        <v>0</v>
      </c>
      <c r="H139" s="21" t="e">
        <f t="shared" si="15"/>
        <v>#DIV/0!</v>
      </c>
      <c r="I139" s="21">
        <f>I140</f>
        <v>0</v>
      </c>
    </row>
    <row r="140" spans="1:9" ht="38.25" hidden="1" x14ac:dyDescent="0.2">
      <c r="A140" s="19" t="s">
        <v>189</v>
      </c>
      <c r="B140" s="20" t="s">
        <v>190</v>
      </c>
      <c r="C140" s="21">
        <v>0</v>
      </c>
      <c r="D140" s="21">
        <v>0</v>
      </c>
      <c r="E140" s="60">
        <f t="shared" si="14"/>
        <v>0</v>
      </c>
      <c r="F140" s="21">
        <v>0</v>
      </c>
      <c r="G140" s="60">
        <f t="shared" si="13"/>
        <v>0</v>
      </c>
      <c r="H140" s="21" t="e">
        <f t="shared" si="15"/>
        <v>#DIV/0!</v>
      </c>
      <c r="I140" s="21">
        <v>0</v>
      </c>
    </row>
    <row r="141" spans="1:9" hidden="1" x14ac:dyDescent="0.2">
      <c r="A141" s="34" t="s">
        <v>191</v>
      </c>
      <c r="B141" s="35" t="s">
        <v>192</v>
      </c>
      <c r="C141" s="22">
        <f>C142+C144+C146</f>
        <v>0</v>
      </c>
      <c r="D141" s="22">
        <f>D142+D144+D146</f>
        <v>0</v>
      </c>
      <c r="E141" s="60">
        <f t="shared" si="14"/>
        <v>0</v>
      </c>
      <c r="F141" s="22">
        <f>F142+F144+F146</f>
        <v>0</v>
      </c>
      <c r="G141" s="60">
        <f t="shared" ref="G141:G204" si="19">F141-D141</f>
        <v>0</v>
      </c>
      <c r="H141" s="22" t="e">
        <f t="shared" si="15"/>
        <v>#DIV/0!</v>
      </c>
      <c r="I141" s="22">
        <f>I142+I144+I146</f>
        <v>0</v>
      </c>
    </row>
    <row r="142" spans="1:9" hidden="1" x14ac:dyDescent="0.2">
      <c r="A142" s="19" t="s">
        <v>193</v>
      </c>
      <c r="B142" s="20" t="s">
        <v>194</v>
      </c>
      <c r="C142" s="21">
        <f>C143</f>
        <v>0</v>
      </c>
      <c r="D142" s="21">
        <f>D143</f>
        <v>0</v>
      </c>
      <c r="E142" s="60">
        <f t="shared" si="14"/>
        <v>0</v>
      </c>
      <c r="F142" s="21">
        <f>F143</f>
        <v>0</v>
      </c>
      <c r="G142" s="60">
        <f t="shared" si="19"/>
        <v>0</v>
      </c>
      <c r="H142" s="21" t="e">
        <f t="shared" si="15"/>
        <v>#DIV/0!</v>
      </c>
      <c r="I142" s="21">
        <f>I143</f>
        <v>0</v>
      </c>
    </row>
    <row r="143" spans="1:9" hidden="1" x14ac:dyDescent="0.2">
      <c r="A143" s="19" t="s">
        <v>195</v>
      </c>
      <c r="B143" s="20" t="s">
        <v>196</v>
      </c>
      <c r="C143" s="21">
        <v>0</v>
      </c>
      <c r="D143" s="21">
        <v>0</v>
      </c>
      <c r="E143" s="60">
        <f t="shared" si="14"/>
        <v>0</v>
      </c>
      <c r="F143" s="21">
        <v>0</v>
      </c>
      <c r="G143" s="60">
        <f t="shared" si="19"/>
        <v>0</v>
      </c>
      <c r="H143" s="21" t="e">
        <f t="shared" si="15"/>
        <v>#DIV/0!</v>
      </c>
      <c r="I143" s="21">
        <v>0</v>
      </c>
    </row>
    <row r="144" spans="1:9" ht="25.5" hidden="1" x14ac:dyDescent="0.2">
      <c r="A144" s="19" t="s">
        <v>197</v>
      </c>
      <c r="B144" s="20" t="s">
        <v>198</v>
      </c>
      <c r="C144" s="21">
        <f>C145</f>
        <v>0</v>
      </c>
      <c r="D144" s="21">
        <f>D145</f>
        <v>0</v>
      </c>
      <c r="E144" s="60">
        <f t="shared" si="14"/>
        <v>0</v>
      </c>
      <c r="F144" s="21">
        <f>F145</f>
        <v>0</v>
      </c>
      <c r="G144" s="60">
        <f t="shared" si="19"/>
        <v>0</v>
      </c>
      <c r="H144" s="21" t="e">
        <f t="shared" si="15"/>
        <v>#DIV/0!</v>
      </c>
      <c r="I144" s="21">
        <f>I145</f>
        <v>0</v>
      </c>
    </row>
    <row r="145" spans="1:9" ht="38.25" hidden="1" x14ac:dyDescent="0.2">
      <c r="A145" s="19" t="s">
        <v>199</v>
      </c>
      <c r="B145" s="20" t="s">
        <v>200</v>
      </c>
      <c r="C145" s="21">
        <v>0</v>
      </c>
      <c r="D145" s="21">
        <v>0</v>
      </c>
      <c r="E145" s="60">
        <f t="shared" si="14"/>
        <v>0</v>
      </c>
      <c r="F145" s="21">
        <v>0</v>
      </c>
      <c r="G145" s="60">
        <f t="shared" si="19"/>
        <v>0</v>
      </c>
      <c r="H145" s="21" t="e">
        <f t="shared" si="15"/>
        <v>#DIV/0!</v>
      </c>
      <c r="I145" s="21">
        <v>0</v>
      </c>
    </row>
    <row r="146" spans="1:9" hidden="1" x14ac:dyDescent="0.2">
      <c r="A146" s="19" t="s">
        <v>201</v>
      </c>
      <c r="B146" s="20" t="s">
        <v>202</v>
      </c>
      <c r="C146" s="21">
        <f>C147</f>
        <v>0</v>
      </c>
      <c r="D146" s="21">
        <f>D147</f>
        <v>0</v>
      </c>
      <c r="E146" s="60">
        <f t="shared" si="14"/>
        <v>0</v>
      </c>
      <c r="F146" s="21">
        <f>F147</f>
        <v>0</v>
      </c>
      <c r="G146" s="60">
        <f t="shared" si="19"/>
        <v>0</v>
      </c>
      <c r="H146" s="21" t="e">
        <f t="shared" si="15"/>
        <v>#DIV/0!</v>
      </c>
      <c r="I146" s="21">
        <f>I147</f>
        <v>0</v>
      </c>
    </row>
    <row r="147" spans="1:9" hidden="1" x14ac:dyDescent="0.2">
      <c r="A147" s="19" t="s">
        <v>203</v>
      </c>
      <c r="B147" s="20" t="s">
        <v>204</v>
      </c>
      <c r="C147" s="21">
        <v>0</v>
      </c>
      <c r="D147" s="21">
        <v>0</v>
      </c>
      <c r="E147" s="60">
        <f t="shared" si="14"/>
        <v>0</v>
      </c>
      <c r="F147" s="21">
        <v>0</v>
      </c>
      <c r="G147" s="60">
        <f t="shared" si="19"/>
        <v>0</v>
      </c>
      <c r="H147" s="21" t="e">
        <f t="shared" si="15"/>
        <v>#DIV/0!</v>
      </c>
      <c r="I147" s="21">
        <v>0</v>
      </c>
    </row>
    <row r="148" spans="1:9" ht="25.5" x14ac:dyDescent="0.2">
      <c r="A148" s="9" t="s">
        <v>205</v>
      </c>
      <c r="B148" s="14" t="s">
        <v>206</v>
      </c>
      <c r="C148" s="11">
        <f>C151+C153+C167+C170+C172+C149+C162</f>
        <v>214974.7</v>
      </c>
      <c r="D148" s="11">
        <f>D151+D153+D167+D170+D172+D149+D162</f>
        <v>214974.7</v>
      </c>
      <c r="E148" s="60">
        <f>D148-C148</f>
        <v>0</v>
      </c>
      <c r="F148" s="11">
        <f>F151+F153+F167+F170+F172+F149+F162</f>
        <v>197518.00000000003</v>
      </c>
      <c r="G148" s="60">
        <f t="shared" si="19"/>
        <v>-17456.699999999983</v>
      </c>
      <c r="H148" s="11">
        <f t="shared" si="15"/>
        <v>91.879649093591027</v>
      </c>
      <c r="I148" s="11">
        <f>I151+I153+I167+I170+I172+I149</f>
        <v>0</v>
      </c>
    </row>
    <row r="149" spans="1:9" ht="51" x14ac:dyDescent="0.2">
      <c r="A149" s="28" t="s">
        <v>207</v>
      </c>
      <c r="B149" s="29" t="s">
        <v>208</v>
      </c>
      <c r="C149" s="11">
        <f>C150</f>
        <v>78.900000000000006</v>
      </c>
      <c r="D149" s="11">
        <f>D150</f>
        <v>78.900000000000006</v>
      </c>
      <c r="E149" s="60">
        <f t="shared" si="14"/>
        <v>0</v>
      </c>
      <c r="F149" s="11">
        <f>F150</f>
        <v>0</v>
      </c>
      <c r="G149" s="60">
        <f t="shared" si="19"/>
        <v>-78.900000000000006</v>
      </c>
      <c r="H149" s="11">
        <f t="shared" si="15"/>
        <v>0</v>
      </c>
      <c r="I149" s="11">
        <f>I150</f>
        <v>0</v>
      </c>
    </row>
    <row r="150" spans="1:9" ht="39.75" customHeight="1" x14ac:dyDescent="0.2">
      <c r="A150" s="32" t="s">
        <v>209</v>
      </c>
      <c r="B150" s="40" t="s">
        <v>210</v>
      </c>
      <c r="C150" s="21">
        <v>78.900000000000006</v>
      </c>
      <c r="D150" s="21">
        <v>78.900000000000006</v>
      </c>
      <c r="E150" s="60">
        <f t="shared" si="14"/>
        <v>0</v>
      </c>
      <c r="F150" s="21">
        <v>0</v>
      </c>
      <c r="G150" s="60">
        <f t="shared" si="19"/>
        <v>-78.900000000000006</v>
      </c>
      <c r="H150" s="21">
        <f t="shared" si="15"/>
        <v>0</v>
      </c>
      <c r="I150" s="21"/>
    </row>
    <row r="151" spans="1:9" hidden="1" x14ac:dyDescent="0.2">
      <c r="A151" s="9" t="s">
        <v>211</v>
      </c>
      <c r="B151" s="10" t="s">
        <v>212</v>
      </c>
      <c r="C151" s="11">
        <f>C152</f>
        <v>0</v>
      </c>
      <c r="D151" s="11">
        <f>D152</f>
        <v>0</v>
      </c>
      <c r="E151" s="60">
        <f t="shared" si="14"/>
        <v>0</v>
      </c>
      <c r="F151" s="11">
        <f>F152</f>
        <v>0</v>
      </c>
      <c r="G151" s="60">
        <f t="shared" si="19"/>
        <v>0</v>
      </c>
      <c r="H151" s="11" t="e">
        <f t="shared" si="15"/>
        <v>#DIV/0!</v>
      </c>
      <c r="I151" s="11">
        <f>I152</f>
        <v>0</v>
      </c>
    </row>
    <row r="152" spans="1:9" ht="25.5" hidden="1" x14ac:dyDescent="0.2">
      <c r="A152" s="19" t="s">
        <v>213</v>
      </c>
      <c r="B152" s="20" t="s">
        <v>214</v>
      </c>
      <c r="C152" s="21">
        <v>0</v>
      </c>
      <c r="D152" s="21">
        <v>0</v>
      </c>
      <c r="E152" s="60">
        <f t="shared" si="14"/>
        <v>0</v>
      </c>
      <c r="F152" s="21"/>
      <c r="G152" s="60">
        <f t="shared" si="19"/>
        <v>0</v>
      </c>
      <c r="H152" s="21" t="e">
        <f t="shared" si="15"/>
        <v>#DIV/0!</v>
      </c>
      <c r="I152" s="21"/>
    </row>
    <row r="153" spans="1:9" ht="57" customHeight="1" x14ac:dyDescent="0.2">
      <c r="A153" s="9" t="s">
        <v>215</v>
      </c>
      <c r="B153" s="10" t="s">
        <v>216</v>
      </c>
      <c r="C153" s="11">
        <f>C154+C156+C158+C160</f>
        <v>177270.1</v>
      </c>
      <c r="D153" s="11">
        <f>D154+D156+D158+D160</f>
        <v>177270.1</v>
      </c>
      <c r="E153" s="60">
        <f t="shared" si="14"/>
        <v>0</v>
      </c>
      <c r="F153" s="11">
        <f>F154+F156+F158+F160</f>
        <v>161234.30000000002</v>
      </c>
      <c r="G153" s="60">
        <f t="shared" si="19"/>
        <v>-16035.799999999988</v>
      </c>
      <c r="H153" s="11">
        <f t="shared" si="15"/>
        <v>90.954030036650295</v>
      </c>
      <c r="I153" s="11">
        <f>I154+I156+I158+I160</f>
        <v>0</v>
      </c>
    </row>
    <row r="154" spans="1:9" ht="43.9" customHeight="1" x14ac:dyDescent="0.2">
      <c r="A154" s="34" t="s">
        <v>217</v>
      </c>
      <c r="B154" s="35" t="s">
        <v>218</v>
      </c>
      <c r="C154" s="22">
        <f>C155</f>
        <v>145970.29999999999</v>
      </c>
      <c r="D154" s="22">
        <f>D155</f>
        <v>145970.29999999999</v>
      </c>
      <c r="E154" s="60">
        <f t="shared" si="14"/>
        <v>0</v>
      </c>
      <c r="F154" s="22">
        <f>F155</f>
        <v>127254.8</v>
      </c>
      <c r="G154" s="60">
        <f t="shared" si="19"/>
        <v>-18715.499999999985</v>
      </c>
      <c r="H154" s="22">
        <f t="shared" si="15"/>
        <v>87.17855618574464</v>
      </c>
      <c r="I154" s="22">
        <f>I155</f>
        <v>0</v>
      </c>
    </row>
    <row r="155" spans="1:9" ht="55.15" customHeight="1" x14ac:dyDescent="0.2">
      <c r="A155" s="19" t="s">
        <v>219</v>
      </c>
      <c r="B155" s="20" t="s">
        <v>220</v>
      </c>
      <c r="C155" s="26">
        <v>145970.29999999999</v>
      </c>
      <c r="D155" s="26">
        <v>145970.29999999999</v>
      </c>
      <c r="E155" s="60">
        <f t="shared" si="14"/>
        <v>0</v>
      </c>
      <c r="F155" s="26">
        <v>127254.8</v>
      </c>
      <c r="G155" s="60">
        <f t="shared" si="19"/>
        <v>-18715.499999999985</v>
      </c>
      <c r="H155" s="26">
        <f t="shared" si="15"/>
        <v>87.17855618574464</v>
      </c>
      <c r="I155" s="26"/>
    </row>
    <row r="156" spans="1:9" ht="55.15" customHeight="1" x14ac:dyDescent="0.2">
      <c r="A156" s="16" t="s">
        <v>221</v>
      </c>
      <c r="B156" s="17" t="s">
        <v>222</v>
      </c>
      <c r="C156" s="22">
        <f>C157</f>
        <v>6773.5</v>
      </c>
      <c r="D156" s="22">
        <f>D157</f>
        <v>6773.5</v>
      </c>
      <c r="E156" s="60">
        <f t="shared" si="14"/>
        <v>0</v>
      </c>
      <c r="F156" s="22">
        <f>F157</f>
        <v>8692.7999999999993</v>
      </c>
      <c r="G156" s="60">
        <f t="shared" si="19"/>
        <v>1919.2999999999993</v>
      </c>
      <c r="H156" s="22">
        <f t="shared" si="15"/>
        <v>128.33542481730271</v>
      </c>
      <c r="I156" s="22">
        <f>I157</f>
        <v>0</v>
      </c>
    </row>
    <row r="157" spans="1:9" ht="42" customHeight="1" x14ac:dyDescent="0.2">
      <c r="A157" s="19" t="s">
        <v>223</v>
      </c>
      <c r="B157" s="20" t="s">
        <v>224</v>
      </c>
      <c r="C157" s="21">
        <v>6773.5</v>
      </c>
      <c r="D157" s="21">
        <v>6773.5</v>
      </c>
      <c r="E157" s="60">
        <f t="shared" si="14"/>
        <v>0</v>
      </c>
      <c r="F157" s="21">
        <v>8692.7999999999993</v>
      </c>
      <c r="G157" s="60">
        <f t="shared" si="19"/>
        <v>1919.2999999999993</v>
      </c>
      <c r="H157" s="21">
        <f t="shared" si="15"/>
        <v>128.33542481730271</v>
      </c>
      <c r="I157" s="21"/>
    </row>
    <row r="158" spans="1:9" ht="56.45" customHeight="1" x14ac:dyDescent="0.2">
      <c r="A158" s="34" t="s">
        <v>225</v>
      </c>
      <c r="B158" s="35" t="s">
        <v>226</v>
      </c>
      <c r="C158" s="22">
        <f>C159</f>
        <v>1566.1</v>
      </c>
      <c r="D158" s="22">
        <f>D159</f>
        <v>1566.1</v>
      </c>
      <c r="E158" s="60">
        <f t="shared" si="14"/>
        <v>0</v>
      </c>
      <c r="F158" s="22">
        <f>F159</f>
        <v>1484.2</v>
      </c>
      <c r="G158" s="60">
        <f t="shared" si="19"/>
        <v>-81.899999999999864</v>
      </c>
      <c r="H158" s="22">
        <f t="shared" si="15"/>
        <v>94.770448885767195</v>
      </c>
      <c r="I158" s="22">
        <f>I159</f>
        <v>0</v>
      </c>
    </row>
    <row r="159" spans="1:9" ht="42.6" customHeight="1" x14ac:dyDescent="0.2">
      <c r="A159" s="19" t="s">
        <v>227</v>
      </c>
      <c r="B159" s="20" t="s">
        <v>228</v>
      </c>
      <c r="C159" s="21">
        <v>1566.1</v>
      </c>
      <c r="D159" s="21">
        <v>1566.1</v>
      </c>
      <c r="E159" s="60">
        <f t="shared" si="14"/>
        <v>0</v>
      </c>
      <c r="F159" s="21">
        <v>1484.2</v>
      </c>
      <c r="G159" s="60">
        <f t="shared" si="19"/>
        <v>-81.899999999999864</v>
      </c>
      <c r="H159" s="21">
        <f t="shared" si="15"/>
        <v>94.770448885767195</v>
      </c>
      <c r="I159" s="21"/>
    </row>
    <row r="160" spans="1:9" ht="29.45" customHeight="1" x14ac:dyDescent="0.2">
      <c r="A160" s="34" t="s">
        <v>229</v>
      </c>
      <c r="B160" s="35" t="s">
        <v>230</v>
      </c>
      <c r="C160" s="18">
        <f>C161</f>
        <v>22960.2</v>
      </c>
      <c r="D160" s="18">
        <f>D161</f>
        <v>22960.2</v>
      </c>
      <c r="E160" s="60">
        <f t="shared" si="14"/>
        <v>0</v>
      </c>
      <c r="F160" s="18">
        <f>F161</f>
        <v>23802.5</v>
      </c>
      <c r="G160" s="60">
        <f t="shared" si="19"/>
        <v>842.29999999999927</v>
      </c>
      <c r="H160" s="18">
        <f t="shared" si="15"/>
        <v>103.66852205120165</v>
      </c>
      <c r="I160" s="18"/>
    </row>
    <row r="161" spans="1:9" ht="25.5" x14ac:dyDescent="0.2">
      <c r="A161" s="19" t="s">
        <v>231</v>
      </c>
      <c r="B161" s="20" t="s">
        <v>232</v>
      </c>
      <c r="C161" s="21">
        <v>22960.2</v>
      </c>
      <c r="D161" s="21">
        <v>22960.2</v>
      </c>
      <c r="E161" s="60">
        <f t="shared" si="14"/>
        <v>0</v>
      </c>
      <c r="F161" s="21">
        <v>23802.5</v>
      </c>
      <c r="G161" s="60">
        <f t="shared" si="19"/>
        <v>842.29999999999927</v>
      </c>
      <c r="H161" s="21">
        <f t="shared" ref="H161:H244" si="20">F161/D161*100</f>
        <v>103.66852205120165</v>
      </c>
      <c r="I161" s="21"/>
    </row>
    <row r="162" spans="1:9" s="30" customFormat="1" ht="31.9" customHeight="1" x14ac:dyDescent="0.2">
      <c r="A162" s="9" t="s">
        <v>233</v>
      </c>
      <c r="B162" s="10" t="s">
        <v>234</v>
      </c>
      <c r="C162" s="11">
        <f>C163+C165</f>
        <v>9997</v>
      </c>
      <c r="D162" s="11">
        <f>D163+D165</f>
        <v>9997</v>
      </c>
      <c r="E162" s="60">
        <f t="shared" si="14"/>
        <v>0</v>
      </c>
      <c r="F162" s="11">
        <f>F163+F165</f>
        <v>8485.1</v>
      </c>
      <c r="G162" s="60">
        <f t="shared" si="19"/>
        <v>-1511.8999999999996</v>
      </c>
      <c r="H162" s="11">
        <f t="shared" si="20"/>
        <v>84.876462938881673</v>
      </c>
      <c r="I162" s="11"/>
    </row>
    <row r="163" spans="1:9" s="23" customFormat="1" ht="31.15" customHeight="1" x14ac:dyDescent="0.2">
      <c r="A163" s="34" t="s">
        <v>235</v>
      </c>
      <c r="B163" s="35" t="s">
        <v>236</v>
      </c>
      <c r="C163" s="22">
        <f>C164</f>
        <v>9628.6</v>
      </c>
      <c r="D163" s="22">
        <f>D164</f>
        <v>8628.6</v>
      </c>
      <c r="E163" s="60">
        <f t="shared" si="14"/>
        <v>-1000</v>
      </c>
      <c r="F163" s="22">
        <f>F164</f>
        <v>5429.8</v>
      </c>
      <c r="G163" s="60">
        <f t="shared" si="19"/>
        <v>-3198.8</v>
      </c>
      <c r="H163" s="22">
        <f t="shared" si="20"/>
        <v>62.927937324710847</v>
      </c>
      <c r="I163" s="22"/>
    </row>
    <row r="164" spans="1:9" ht="68.45" customHeight="1" x14ac:dyDescent="0.2">
      <c r="A164" s="19" t="s">
        <v>237</v>
      </c>
      <c r="B164" s="20" t="s">
        <v>238</v>
      </c>
      <c r="C164" s="21">
        <v>9628.6</v>
      </c>
      <c r="D164" s="21">
        <v>8628.6</v>
      </c>
      <c r="E164" s="60">
        <f t="shared" si="14"/>
        <v>-1000</v>
      </c>
      <c r="F164" s="21">
        <v>5429.8</v>
      </c>
      <c r="G164" s="60">
        <f t="shared" si="19"/>
        <v>-3198.8</v>
      </c>
      <c r="H164" s="21">
        <f t="shared" si="20"/>
        <v>62.927937324710847</v>
      </c>
      <c r="I164" s="21"/>
    </row>
    <row r="165" spans="1:9" s="23" customFormat="1" ht="28.9" customHeight="1" x14ac:dyDescent="0.2">
      <c r="A165" s="34" t="s">
        <v>239</v>
      </c>
      <c r="B165" s="35" t="s">
        <v>240</v>
      </c>
      <c r="C165" s="22">
        <f>C166</f>
        <v>368.4</v>
      </c>
      <c r="D165" s="22">
        <f>D166</f>
        <v>1368.4</v>
      </c>
      <c r="E165" s="60">
        <f t="shared" si="14"/>
        <v>1000.0000000000001</v>
      </c>
      <c r="F165" s="22">
        <f>F166</f>
        <v>3055.3</v>
      </c>
      <c r="G165" s="60">
        <f t="shared" si="19"/>
        <v>1686.9</v>
      </c>
      <c r="H165" s="22">
        <f t="shared" si="20"/>
        <v>223.27535808243204</v>
      </c>
      <c r="I165" s="22"/>
    </row>
    <row r="166" spans="1:9" ht="55.9" customHeight="1" x14ac:dyDescent="0.2">
      <c r="A166" s="19" t="s">
        <v>241</v>
      </c>
      <c r="B166" s="20" t="s">
        <v>242</v>
      </c>
      <c r="C166" s="21">
        <v>368.4</v>
      </c>
      <c r="D166" s="21">
        <v>1368.4</v>
      </c>
      <c r="E166" s="60">
        <f t="shared" si="14"/>
        <v>1000.0000000000001</v>
      </c>
      <c r="F166" s="21">
        <v>3055.3</v>
      </c>
      <c r="G166" s="60">
        <f t="shared" si="19"/>
        <v>1686.9</v>
      </c>
      <c r="H166" s="21">
        <f t="shared" si="20"/>
        <v>223.27535808243204</v>
      </c>
      <c r="I166" s="21"/>
    </row>
    <row r="167" spans="1:9" x14ac:dyDescent="0.2">
      <c r="A167" s="41" t="s">
        <v>243</v>
      </c>
      <c r="B167" s="10" t="s">
        <v>244</v>
      </c>
      <c r="C167" s="11">
        <f>C168</f>
        <v>0</v>
      </c>
      <c r="D167" s="11">
        <f>D168</f>
        <v>0</v>
      </c>
      <c r="E167" s="60">
        <f t="shared" ref="E167:E254" si="21">D167-C167</f>
        <v>0</v>
      </c>
      <c r="F167" s="11">
        <f>F168</f>
        <v>13.6</v>
      </c>
      <c r="G167" s="60">
        <f t="shared" si="19"/>
        <v>13.6</v>
      </c>
      <c r="H167" s="11"/>
      <c r="I167" s="11">
        <f>I168</f>
        <v>0</v>
      </c>
    </row>
    <row r="168" spans="1:9" ht="31.15" customHeight="1" x14ac:dyDescent="0.2">
      <c r="A168" s="42" t="s">
        <v>245</v>
      </c>
      <c r="B168" s="35" t="s">
        <v>246</v>
      </c>
      <c r="C168" s="22">
        <f>C169</f>
        <v>0</v>
      </c>
      <c r="D168" s="22">
        <f>D169</f>
        <v>0</v>
      </c>
      <c r="E168" s="60">
        <f t="shared" si="21"/>
        <v>0</v>
      </c>
      <c r="F168" s="22">
        <f>F169</f>
        <v>13.6</v>
      </c>
      <c r="G168" s="60">
        <f t="shared" si="19"/>
        <v>13.6</v>
      </c>
      <c r="H168" s="22"/>
      <c r="I168" s="22">
        <f>I169</f>
        <v>0</v>
      </c>
    </row>
    <row r="169" spans="1:9" ht="38.25" x14ac:dyDescent="0.2">
      <c r="A169" s="43" t="s">
        <v>247</v>
      </c>
      <c r="B169" s="20" t="s">
        <v>248</v>
      </c>
      <c r="C169" s="21">
        <v>0</v>
      </c>
      <c r="D169" s="21">
        <v>0</v>
      </c>
      <c r="E169" s="60">
        <f t="shared" si="21"/>
        <v>0</v>
      </c>
      <c r="F169" s="21">
        <v>13.6</v>
      </c>
      <c r="G169" s="60">
        <f t="shared" si="19"/>
        <v>13.6</v>
      </c>
      <c r="H169" s="21"/>
      <c r="I169" s="21"/>
    </row>
    <row r="170" spans="1:9" ht="51" hidden="1" x14ac:dyDescent="0.2">
      <c r="A170" s="41" t="s">
        <v>249</v>
      </c>
      <c r="B170" s="38" t="s">
        <v>250</v>
      </c>
      <c r="C170" s="21">
        <f>C171</f>
        <v>0</v>
      </c>
      <c r="D170" s="21">
        <f>D171</f>
        <v>0</v>
      </c>
      <c r="E170" s="60">
        <f t="shared" si="21"/>
        <v>0</v>
      </c>
      <c r="F170" s="21">
        <f>F171</f>
        <v>0</v>
      </c>
      <c r="G170" s="60">
        <f t="shared" si="19"/>
        <v>0</v>
      </c>
      <c r="H170" s="21" t="e">
        <f t="shared" si="20"/>
        <v>#DIV/0!</v>
      </c>
      <c r="I170" s="21">
        <f>I171</f>
        <v>0</v>
      </c>
    </row>
    <row r="171" spans="1:9" ht="51" hidden="1" x14ac:dyDescent="0.2">
      <c r="A171" s="44" t="s">
        <v>251</v>
      </c>
      <c r="B171" s="20" t="s">
        <v>252</v>
      </c>
      <c r="C171" s="21">
        <v>0</v>
      </c>
      <c r="D171" s="21">
        <v>0</v>
      </c>
      <c r="E171" s="60">
        <f t="shared" si="21"/>
        <v>0</v>
      </c>
      <c r="F171" s="21">
        <v>0</v>
      </c>
      <c r="G171" s="60">
        <f t="shared" si="19"/>
        <v>0</v>
      </c>
      <c r="H171" s="21" t="e">
        <f t="shared" si="20"/>
        <v>#DIV/0!</v>
      </c>
      <c r="I171" s="21">
        <v>0</v>
      </c>
    </row>
    <row r="172" spans="1:9" ht="51" x14ac:dyDescent="0.2">
      <c r="A172" s="9" t="s">
        <v>253</v>
      </c>
      <c r="B172" s="38" t="s">
        <v>254</v>
      </c>
      <c r="C172" s="11">
        <f>C175+C173+C181</f>
        <v>27628.7</v>
      </c>
      <c r="D172" s="11">
        <f>D175+D173+D181</f>
        <v>27628.7</v>
      </c>
      <c r="E172" s="11">
        <f t="shared" ref="E172" si="22">E175+E173+E181</f>
        <v>0</v>
      </c>
      <c r="F172" s="11">
        <f>F175+F173+F181</f>
        <v>27785.000000000007</v>
      </c>
      <c r="G172" s="60">
        <f t="shared" si="19"/>
        <v>156.30000000000655</v>
      </c>
      <c r="H172" s="11">
        <f t="shared" si="20"/>
        <v>100.56571608508547</v>
      </c>
      <c r="I172" s="11">
        <f>I175+I173</f>
        <v>0</v>
      </c>
    </row>
    <row r="173" spans="1:9" ht="25.5" hidden="1" x14ac:dyDescent="0.2">
      <c r="A173" s="34" t="s">
        <v>255</v>
      </c>
      <c r="B173" s="17" t="s">
        <v>256</v>
      </c>
      <c r="C173" s="22">
        <f>C174</f>
        <v>0</v>
      </c>
      <c r="D173" s="22">
        <f>D174</f>
        <v>0</v>
      </c>
      <c r="E173" s="60">
        <f t="shared" si="21"/>
        <v>0</v>
      </c>
      <c r="F173" s="22">
        <f>F174</f>
        <v>0</v>
      </c>
      <c r="G173" s="60">
        <f t="shared" si="19"/>
        <v>0</v>
      </c>
      <c r="H173" s="22" t="e">
        <f t="shared" si="20"/>
        <v>#DIV/0!</v>
      </c>
      <c r="I173" s="22">
        <f>I174</f>
        <v>0</v>
      </c>
    </row>
    <row r="174" spans="1:9" ht="25.5" hidden="1" x14ac:dyDescent="0.2">
      <c r="A174" s="19" t="s">
        <v>257</v>
      </c>
      <c r="B174" s="25" t="s">
        <v>258</v>
      </c>
      <c r="C174" s="21">
        <v>0</v>
      </c>
      <c r="D174" s="21">
        <v>0</v>
      </c>
      <c r="E174" s="60">
        <f t="shared" si="21"/>
        <v>0</v>
      </c>
      <c r="F174" s="21">
        <v>0</v>
      </c>
      <c r="G174" s="60">
        <f t="shared" si="19"/>
        <v>0</v>
      </c>
      <c r="H174" s="21" t="e">
        <f t="shared" si="20"/>
        <v>#DIV/0!</v>
      </c>
      <c r="I174" s="21"/>
    </row>
    <row r="175" spans="1:9" ht="54.75" customHeight="1" x14ac:dyDescent="0.2">
      <c r="A175" s="45" t="s">
        <v>259</v>
      </c>
      <c r="B175" s="17" t="s">
        <v>260</v>
      </c>
      <c r="C175" s="18">
        <f>C177+C178+C176+C179+C180</f>
        <v>24228.799999999999</v>
      </c>
      <c r="D175" s="18">
        <f>D177+D178+D176+D179+D180</f>
        <v>24228.799999999999</v>
      </c>
      <c r="E175" s="18">
        <f t="shared" ref="E175" si="23">E177+E178+E176</f>
        <v>0</v>
      </c>
      <c r="F175" s="18">
        <f>F177+F178+F176+F179+F180</f>
        <v>24372.800000000007</v>
      </c>
      <c r="G175" s="60">
        <f t="shared" si="19"/>
        <v>144.00000000000728</v>
      </c>
      <c r="H175" s="18">
        <f t="shared" si="20"/>
        <v>100.59433401571687</v>
      </c>
      <c r="I175" s="18">
        <f>I177</f>
        <v>0</v>
      </c>
    </row>
    <row r="176" spans="1:9" ht="46.5" customHeight="1" x14ac:dyDescent="0.2">
      <c r="A176" s="56" t="s">
        <v>261</v>
      </c>
      <c r="B176" s="25" t="s">
        <v>262</v>
      </c>
      <c r="C176" s="26">
        <v>0</v>
      </c>
      <c r="D176" s="26">
        <v>0</v>
      </c>
      <c r="E176" s="66"/>
      <c r="F176" s="26">
        <v>-37.1</v>
      </c>
      <c r="G176" s="60">
        <f t="shared" si="19"/>
        <v>-37.1</v>
      </c>
      <c r="H176" s="26"/>
      <c r="I176" s="18"/>
    </row>
    <row r="177" spans="1:9" ht="54" customHeight="1" x14ac:dyDescent="0.2">
      <c r="A177" s="46" t="s">
        <v>835</v>
      </c>
      <c r="B177" s="47" t="s">
        <v>836</v>
      </c>
      <c r="C177" s="26">
        <v>21293</v>
      </c>
      <c r="D177" s="26">
        <v>21293</v>
      </c>
      <c r="E177" s="60">
        <f t="shared" si="21"/>
        <v>0</v>
      </c>
      <c r="F177" s="26">
        <v>21063.200000000001</v>
      </c>
      <c r="G177" s="60">
        <f t="shared" si="19"/>
        <v>-229.79999999999927</v>
      </c>
      <c r="H177" s="26">
        <f t="shared" si="20"/>
        <v>98.920772084722685</v>
      </c>
      <c r="I177" s="26"/>
    </row>
    <row r="178" spans="1:9" ht="52.5" customHeight="1" x14ac:dyDescent="0.2">
      <c r="A178" s="46" t="s">
        <v>838</v>
      </c>
      <c r="B178" s="47" t="s">
        <v>837</v>
      </c>
      <c r="C178" s="26">
        <v>2549.8000000000002</v>
      </c>
      <c r="D178" s="26">
        <v>2549.8000000000002</v>
      </c>
      <c r="E178" s="60"/>
      <c r="F178" s="26">
        <v>2644.9</v>
      </c>
      <c r="G178" s="60">
        <f t="shared" si="19"/>
        <v>95.099999999999909</v>
      </c>
      <c r="H178" s="26">
        <f t="shared" si="20"/>
        <v>103.72970429053258</v>
      </c>
      <c r="I178" s="26"/>
    </row>
    <row r="179" spans="1:9" ht="52.5" customHeight="1" x14ac:dyDescent="0.2">
      <c r="A179" s="46" t="s">
        <v>890</v>
      </c>
      <c r="B179" s="47" t="s">
        <v>889</v>
      </c>
      <c r="C179" s="26">
        <v>22.5</v>
      </c>
      <c r="D179" s="26">
        <v>22.5</v>
      </c>
      <c r="E179" s="60"/>
      <c r="F179" s="26">
        <v>145.9</v>
      </c>
      <c r="G179" s="60">
        <f t="shared" si="19"/>
        <v>123.4</v>
      </c>
      <c r="H179" s="26">
        <f t="shared" si="20"/>
        <v>648.44444444444446</v>
      </c>
      <c r="I179" s="26"/>
    </row>
    <row r="180" spans="1:9" ht="52.5" customHeight="1" x14ac:dyDescent="0.2">
      <c r="A180" s="46" t="s">
        <v>892</v>
      </c>
      <c r="B180" s="47" t="s">
        <v>891</v>
      </c>
      <c r="C180" s="26">
        <v>363.5</v>
      </c>
      <c r="D180" s="26">
        <v>363.5</v>
      </c>
      <c r="E180" s="60"/>
      <c r="F180" s="26">
        <v>555.9</v>
      </c>
      <c r="G180" s="60">
        <f t="shared" si="19"/>
        <v>192.39999999999998</v>
      </c>
      <c r="H180" s="26">
        <f t="shared" si="20"/>
        <v>152.92984869325997</v>
      </c>
      <c r="I180" s="26"/>
    </row>
    <row r="181" spans="1:9" ht="65.25" customHeight="1" x14ac:dyDescent="0.2">
      <c r="A181" s="46" t="s">
        <v>843</v>
      </c>
      <c r="B181" s="47" t="s">
        <v>839</v>
      </c>
      <c r="C181" s="26">
        <f>C182</f>
        <v>3399.9</v>
      </c>
      <c r="D181" s="26">
        <f t="shared" ref="D181:F181" si="24">D182</f>
        <v>3399.9</v>
      </c>
      <c r="E181" s="26">
        <f t="shared" si="24"/>
        <v>0</v>
      </c>
      <c r="F181" s="26">
        <f t="shared" si="24"/>
        <v>3412.2</v>
      </c>
      <c r="G181" s="60">
        <f t="shared" si="19"/>
        <v>12.299999999999727</v>
      </c>
      <c r="H181" s="26">
        <f t="shared" si="20"/>
        <v>100.3617753463337</v>
      </c>
      <c r="I181" s="26"/>
    </row>
    <row r="182" spans="1:9" ht="66.75" customHeight="1" x14ac:dyDescent="0.2">
      <c r="A182" s="46" t="s">
        <v>844</v>
      </c>
      <c r="B182" s="47" t="s">
        <v>840</v>
      </c>
      <c r="C182" s="26">
        <f>C183+C184</f>
        <v>3399.9</v>
      </c>
      <c r="D182" s="26">
        <f t="shared" ref="D182:F182" si="25">D183+D184</f>
        <v>3399.9</v>
      </c>
      <c r="E182" s="26">
        <f t="shared" si="25"/>
        <v>0</v>
      </c>
      <c r="F182" s="26">
        <f t="shared" si="25"/>
        <v>3412.2</v>
      </c>
      <c r="G182" s="60">
        <f t="shared" si="19"/>
        <v>12.299999999999727</v>
      </c>
      <c r="H182" s="26">
        <f t="shared" si="20"/>
        <v>100.3617753463337</v>
      </c>
      <c r="I182" s="26"/>
    </row>
    <row r="183" spans="1:9" ht="67.5" customHeight="1" x14ac:dyDescent="0.2">
      <c r="A183" s="46" t="s">
        <v>845</v>
      </c>
      <c r="B183" s="47" t="s">
        <v>841</v>
      </c>
      <c r="C183" s="26">
        <v>1681.7</v>
      </c>
      <c r="D183" s="26">
        <v>1681.7</v>
      </c>
      <c r="E183" s="60"/>
      <c r="F183" s="26">
        <v>1879.7</v>
      </c>
      <c r="G183" s="60">
        <f t="shared" si="19"/>
        <v>198</v>
      </c>
      <c r="H183" s="26">
        <f t="shared" si="20"/>
        <v>111.77380032110365</v>
      </c>
      <c r="I183" s="26"/>
    </row>
    <row r="184" spans="1:9" ht="66" customHeight="1" x14ac:dyDescent="0.2">
      <c r="A184" s="46" t="s">
        <v>846</v>
      </c>
      <c r="B184" s="47" t="s">
        <v>842</v>
      </c>
      <c r="C184" s="26">
        <v>1718.2</v>
      </c>
      <c r="D184" s="26">
        <v>1718.2</v>
      </c>
      <c r="E184" s="60"/>
      <c r="F184" s="26">
        <v>1532.5</v>
      </c>
      <c r="G184" s="60">
        <f t="shared" si="19"/>
        <v>-185.70000000000005</v>
      </c>
      <c r="H184" s="26">
        <f t="shared" si="20"/>
        <v>89.192177860551737</v>
      </c>
      <c r="I184" s="26"/>
    </row>
    <row r="185" spans="1:9" x14ac:dyDescent="0.2">
      <c r="A185" s="9" t="s">
        <v>263</v>
      </c>
      <c r="B185" s="14" t="s">
        <v>264</v>
      </c>
      <c r="C185" s="11">
        <f>C186+C195</f>
        <v>131875.20000000001</v>
      </c>
      <c r="D185" s="11">
        <f>D186+D195</f>
        <v>168875.19999999998</v>
      </c>
      <c r="E185" s="60">
        <f t="shared" si="21"/>
        <v>36999.999999999971</v>
      </c>
      <c r="F185" s="11">
        <f>F186+F195</f>
        <v>173210.4</v>
      </c>
      <c r="G185" s="60">
        <f t="shared" si="19"/>
        <v>4335.2000000000116</v>
      </c>
      <c r="H185" s="11">
        <f t="shared" si="20"/>
        <v>102.56710280728018</v>
      </c>
      <c r="I185" s="11" t="e">
        <f>I186+I195</f>
        <v>#REF!</v>
      </c>
    </row>
    <row r="186" spans="1:9" s="30" customFormat="1" x14ac:dyDescent="0.2">
      <c r="A186" s="48" t="s">
        <v>265</v>
      </c>
      <c r="B186" s="49" t="s">
        <v>266</v>
      </c>
      <c r="C186" s="11">
        <f>C188+C189+C190+C191+C194</f>
        <v>131837.5</v>
      </c>
      <c r="D186" s="11">
        <f>D188+D189+D190+D191+D194</f>
        <v>168837.49999999997</v>
      </c>
      <c r="E186" s="60">
        <f t="shared" si="21"/>
        <v>36999.999999999971</v>
      </c>
      <c r="F186" s="11">
        <f>F188+F189+F190+F191+F194+F187</f>
        <v>173183.1</v>
      </c>
      <c r="G186" s="60">
        <f t="shared" si="19"/>
        <v>4345.6000000000349</v>
      </c>
      <c r="H186" s="11">
        <f t="shared" si="20"/>
        <v>102.57383578885025</v>
      </c>
      <c r="I186" s="11" t="e">
        <f>I188+I189+I190+#REF!+I193+I194</f>
        <v>#REF!</v>
      </c>
    </row>
    <row r="187" spans="1:9" s="30" customFormat="1" ht="25.5" x14ac:dyDescent="0.2">
      <c r="A187" s="80" t="s">
        <v>888</v>
      </c>
      <c r="B187" s="47" t="s">
        <v>847</v>
      </c>
      <c r="C187" s="26">
        <v>0</v>
      </c>
      <c r="D187" s="26">
        <v>0</v>
      </c>
      <c r="E187" s="60"/>
      <c r="F187" s="26">
        <v>1.2</v>
      </c>
      <c r="G187" s="60">
        <f t="shared" si="19"/>
        <v>1.2</v>
      </c>
      <c r="H187" s="11"/>
      <c r="I187" s="11"/>
    </row>
    <row r="188" spans="1:9" ht="38.25" x14ac:dyDescent="0.2">
      <c r="A188" s="46" t="s">
        <v>267</v>
      </c>
      <c r="B188" s="47" t="s">
        <v>268</v>
      </c>
      <c r="C188" s="26">
        <v>2096.8000000000002</v>
      </c>
      <c r="D188" s="26">
        <v>2096.8000000000002</v>
      </c>
      <c r="E188" s="60">
        <f t="shared" si="21"/>
        <v>0</v>
      </c>
      <c r="F188" s="26">
        <v>5253.9</v>
      </c>
      <c r="G188" s="60">
        <f t="shared" si="19"/>
        <v>3157.0999999999995</v>
      </c>
      <c r="H188" s="26">
        <f t="shared" si="20"/>
        <v>250.56753147653566</v>
      </c>
      <c r="I188" s="26"/>
    </row>
    <row r="189" spans="1:9" ht="38.25" hidden="1" x14ac:dyDescent="0.2">
      <c r="A189" s="46" t="s">
        <v>269</v>
      </c>
      <c r="B189" s="47" t="s">
        <v>270</v>
      </c>
      <c r="C189" s="26">
        <v>0</v>
      </c>
      <c r="D189" s="26">
        <v>0</v>
      </c>
      <c r="E189" s="60">
        <f t="shared" si="21"/>
        <v>0</v>
      </c>
      <c r="F189" s="26">
        <v>0</v>
      </c>
      <c r="G189" s="60">
        <f t="shared" si="19"/>
        <v>0</v>
      </c>
      <c r="H189" s="26" t="e">
        <f t="shared" si="20"/>
        <v>#DIV/0!</v>
      </c>
      <c r="I189" s="26"/>
    </row>
    <row r="190" spans="1:9" ht="39.75" customHeight="1" x14ac:dyDescent="0.2">
      <c r="A190" s="46" t="s">
        <v>271</v>
      </c>
      <c r="B190" s="47" t="s">
        <v>272</v>
      </c>
      <c r="C190" s="26">
        <v>113430.9</v>
      </c>
      <c r="D190" s="26">
        <v>150430.9</v>
      </c>
      <c r="E190" s="60">
        <f t="shared" si="21"/>
        <v>37000</v>
      </c>
      <c r="F190" s="26">
        <v>151020.1</v>
      </c>
      <c r="G190" s="60">
        <f t="shared" si="19"/>
        <v>589.20000000001164</v>
      </c>
      <c r="H190" s="26">
        <f t="shared" si="20"/>
        <v>100.39167484871791</v>
      </c>
      <c r="I190" s="26"/>
    </row>
    <row r="191" spans="1:9" x14ac:dyDescent="0.2">
      <c r="A191" s="46" t="s">
        <v>273</v>
      </c>
      <c r="B191" s="47" t="s">
        <v>274</v>
      </c>
      <c r="C191" s="26">
        <f>C192+C193</f>
        <v>16294.4</v>
      </c>
      <c r="D191" s="26">
        <v>16294.4</v>
      </c>
      <c r="E191" s="60">
        <f t="shared" si="21"/>
        <v>0</v>
      </c>
      <c r="F191" s="26">
        <f>F192+F193</f>
        <v>16902.599999999999</v>
      </c>
      <c r="G191" s="60">
        <f t="shared" si="19"/>
        <v>608.19999999999891</v>
      </c>
      <c r="H191" s="26">
        <f t="shared" si="20"/>
        <v>103.73257069913589</v>
      </c>
      <c r="I191" s="26"/>
    </row>
    <row r="192" spans="1:9" ht="39.75" customHeight="1" x14ac:dyDescent="0.2">
      <c r="A192" s="46" t="s">
        <v>275</v>
      </c>
      <c r="B192" s="47" t="s">
        <v>276</v>
      </c>
      <c r="C192" s="26">
        <v>12221.9</v>
      </c>
      <c r="D192" s="26">
        <v>12221.9</v>
      </c>
      <c r="E192" s="60">
        <f t="shared" si="21"/>
        <v>0</v>
      </c>
      <c r="F192" s="26">
        <v>13516.8</v>
      </c>
      <c r="G192" s="60">
        <f t="shared" si="19"/>
        <v>1294.8999999999996</v>
      </c>
      <c r="H192" s="26">
        <f t="shared" si="20"/>
        <v>110.59491568414077</v>
      </c>
      <c r="I192" s="26"/>
    </row>
    <row r="193" spans="1:9" ht="38.25" x14ac:dyDescent="0.2">
      <c r="A193" s="46" t="s">
        <v>416</v>
      </c>
      <c r="B193" s="47" t="s">
        <v>483</v>
      </c>
      <c r="C193" s="26">
        <v>4072.5</v>
      </c>
      <c r="D193" s="26">
        <v>4072.5</v>
      </c>
      <c r="E193" s="60">
        <f t="shared" si="21"/>
        <v>0</v>
      </c>
      <c r="F193" s="26">
        <v>3385.8</v>
      </c>
      <c r="G193" s="60">
        <f t="shared" si="19"/>
        <v>-686.69999999999982</v>
      </c>
      <c r="H193" s="26">
        <f t="shared" si="20"/>
        <v>83.138121546961329</v>
      </c>
      <c r="I193" s="26"/>
    </row>
    <row r="194" spans="1:9" ht="52.5" customHeight="1" x14ac:dyDescent="0.2">
      <c r="A194" s="46" t="s">
        <v>277</v>
      </c>
      <c r="B194" s="47" t="s">
        <v>278</v>
      </c>
      <c r="C194" s="26">
        <v>15.4</v>
      </c>
      <c r="D194" s="26">
        <v>15.4</v>
      </c>
      <c r="E194" s="60">
        <f t="shared" si="21"/>
        <v>0</v>
      </c>
      <c r="F194" s="26">
        <v>5.3</v>
      </c>
      <c r="G194" s="60">
        <f t="shared" si="19"/>
        <v>-10.100000000000001</v>
      </c>
      <c r="H194" s="26">
        <f t="shared" si="20"/>
        <v>34.415584415584419</v>
      </c>
      <c r="I194" s="26"/>
    </row>
    <row r="195" spans="1:9" s="30" customFormat="1" x14ac:dyDescent="0.2">
      <c r="A195" s="9" t="s">
        <v>279</v>
      </c>
      <c r="B195" s="10" t="s">
        <v>280</v>
      </c>
      <c r="C195" s="39">
        <f>C196</f>
        <v>37.700000000000003</v>
      </c>
      <c r="D195" s="39">
        <f>D196</f>
        <v>37.700000000000003</v>
      </c>
      <c r="E195" s="60">
        <f t="shared" si="21"/>
        <v>0</v>
      </c>
      <c r="F195" s="39">
        <f>F196</f>
        <v>27.3</v>
      </c>
      <c r="G195" s="60">
        <f t="shared" si="19"/>
        <v>-10.400000000000002</v>
      </c>
      <c r="H195" s="39">
        <f t="shared" si="20"/>
        <v>72.41379310344827</v>
      </c>
      <c r="I195" s="11">
        <f>I196</f>
        <v>0</v>
      </c>
    </row>
    <row r="196" spans="1:9" s="23" customFormat="1" ht="15.6" customHeight="1" x14ac:dyDescent="0.2">
      <c r="A196" s="19" t="s">
        <v>281</v>
      </c>
      <c r="B196" s="20" t="s">
        <v>282</v>
      </c>
      <c r="C196" s="21">
        <v>37.700000000000003</v>
      </c>
      <c r="D196" s="21">
        <v>37.700000000000003</v>
      </c>
      <c r="E196" s="60">
        <f t="shared" si="21"/>
        <v>0</v>
      </c>
      <c r="F196" s="21">
        <v>27.3</v>
      </c>
      <c r="G196" s="60">
        <f t="shared" si="19"/>
        <v>-10.400000000000002</v>
      </c>
      <c r="H196" s="21">
        <f t="shared" si="20"/>
        <v>72.41379310344827</v>
      </c>
      <c r="I196" s="21"/>
    </row>
    <row r="197" spans="1:9" s="23" customFormat="1" ht="25.5" x14ac:dyDescent="0.2">
      <c r="A197" s="9" t="s">
        <v>283</v>
      </c>
      <c r="B197" s="10" t="s">
        <v>284</v>
      </c>
      <c r="C197" s="11">
        <f t="shared" ref="C197:D197" si="26">C198+C211</f>
        <v>23683.7</v>
      </c>
      <c r="D197" s="11">
        <f t="shared" si="26"/>
        <v>58572.9</v>
      </c>
      <c r="E197" s="11">
        <f>D197-C197</f>
        <v>34889.199999999997</v>
      </c>
      <c r="F197" s="11">
        <f>F198+F211</f>
        <v>82962.600000000006</v>
      </c>
      <c r="G197" s="60">
        <f t="shared" si="19"/>
        <v>24389.700000000004</v>
      </c>
      <c r="H197" s="11">
        <f t="shared" si="20"/>
        <v>141.63990514384639</v>
      </c>
      <c r="I197" s="11">
        <f>I198+I211</f>
        <v>0</v>
      </c>
    </row>
    <row r="198" spans="1:9" s="30" customFormat="1" x14ac:dyDescent="0.2">
      <c r="A198" s="37" t="s">
        <v>285</v>
      </c>
      <c r="B198" s="38" t="s">
        <v>286</v>
      </c>
      <c r="C198" s="11">
        <f>C199</f>
        <v>16849</v>
      </c>
      <c r="D198" s="11">
        <f>D199</f>
        <v>16054.5</v>
      </c>
      <c r="E198" s="11">
        <f t="shared" ref="E198" si="27">E199+E203+E204+E205+E206+E207+E208+E209</f>
        <v>0</v>
      </c>
      <c r="F198" s="11">
        <f>F199</f>
        <v>16893</v>
      </c>
      <c r="G198" s="60">
        <f t="shared" si="19"/>
        <v>838.5</v>
      </c>
      <c r="H198" s="11">
        <f t="shared" si="20"/>
        <v>105.2228347192376</v>
      </c>
      <c r="I198" s="11">
        <f>I199</f>
        <v>0</v>
      </c>
    </row>
    <row r="199" spans="1:9" ht="25.5" x14ac:dyDescent="0.2">
      <c r="A199" s="19" t="s">
        <v>287</v>
      </c>
      <c r="B199" s="20" t="s">
        <v>288</v>
      </c>
      <c r="C199" s="21">
        <f>C200+C203+C204+C205+C206+C207+C208+C209+C201+C202</f>
        <v>16849</v>
      </c>
      <c r="D199" s="21">
        <f>D200+D203+D204+D205+D206+D207+D208+D209+D201+D202</f>
        <v>16054.5</v>
      </c>
      <c r="E199" s="21">
        <f t="shared" ref="E199" si="28">E200+E203+E204+E205+E206+E207+E208+E209</f>
        <v>0</v>
      </c>
      <c r="F199" s="21">
        <f>F200+F203+F204+F205+F206+F207+F208+F209+F210+F201+F202</f>
        <v>16893</v>
      </c>
      <c r="G199" s="60">
        <f t="shared" si="19"/>
        <v>838.5</v>
      </c>
      <c r="H199" s="21">
        <f t="shared" si="20"/>
        <v>105.2228347192376</v>
      </c>
      <c r="I199" s="21"/>
    </row>
    <row r="200" spans="1:9" ht="52.5" customHeight="1" x14ac:dyDescent="0.2">
      <c r="A200" s="19" t="s">
        <v>856</v>
      </c>
      <c r="B200" s="20" t="s">
        <v>848</v>
      </c>
      <c r="C200" s="21">
        <v>218.3</v>
      </c>
      <c r="D200" s="21">
        <v>218.3</v>
      </c>
      <c r="E200" s="60"/>
      <c r="F200" s="21">
        <v>197.5</v>
      </c>
      <c r="G200" s="60">
        <f t="shared" si="19"/>
        <v>-20.800000000000011</v>
      </c>
      <c r="H200" s="21">
        <f t="shared" si="20"/>
        <v>90.471827759963347</v>
      </c>
      <c r="I200" s="21"/>
    </row>
    <row r="201" spans="1:9" ht="40.5" customHeight="1" x14ac:dyDescent="0.2">
      <c r="A201" s="19" t="s">
        <v>895</v>
      </c>
      <c r="B201" s="20" t="s">
        <v>893</v>
      </c>
      <c r="C201" s="21">
        <v>3225.2</v>
      </c>
      <c r="D201" s="21">
        <v>1950.7</v>
      </c>
      <c r="E201" s="60"/>
      <c r="F201" s="21">
        <v>1950.7</v>
      </c>
      <c r="G201" s="60">
        <f t="shared" si="19"/>
        <v>0</v>
      </c>
      <c r="H201" s="21">
        <f t="shared" si="20"/>
        <v>100</v>
      </c>
      <c r="I201" s="21"/>
    </row>
    <row r="202" spans="1:9" ht="39" customHeight="1" x14ac:dyDescent="0.2">
      <c r="A202" s="19" t="s">
        <v>896</v>
      </c>
      <c r="B202" s="20" t="s">
        <v>894</v>
      </c>
      <c r="C202" s="21">
        <v>7280</v>
      </c>
      <c r="D202" s="21">
        <v>7280</v>
      </c>
      <c r="E202" s="60"/>
      <c r="F202" s="21">
        <v>7649.4</v>
      </c>
      <c r="G202" s="60">
        <f t="shared" si="19"/>
        <v>369.39999999999964</v>
      </c>
      <c r="H202" s="21">
        <f t="shared" si="20"/>
        <v>105.07417582417582</v>
      </c>
      <c r="I202" s="21"/>
    </row>
    <row r="203" spans="1:9" ht="39.75" customHeight="1" x14ac:dyDescent="0.2">
      <c r="A203" s="19" t="s">
        <v>857</v>
      </c>
      <c r="B203" s="20" t="s">
        <v>849</v>
      </c>
      <c r="C203" s="21">
        <v>811.8</v>
      </c>
      <c r="D203" s="21">
        <v>811.8</v>
      </c>
      <c r="E203" s="60"/>
      <c r="F203" s="21">
        <v>812</v>
      </c>
      <c r="G203" s="60">
        <f t="shared" si="19"/>
        <v>0.20000000000004547</v>
      </c>
      <c r="H203" s="21">
        <f t="shared" si="20"/>
        <v>100.02463661000247</v>
      </c>
      <c r="I203" s="21"/>
    </row>
    <row r="204" spans="1:9" ht="33" customHeight="1" x14ac:dyDescent="0.2">
      <c r="A204" s="19" t="s">
        <v>858</v>
      </c>
      <c r="B204" s="20" t="s">
        <v>850</v>
      </c>
      <c r="C204" s="21">
        <v>262.5</v>
      </c>
      <c r="D204" s="21">
        <v>262.5</v>
      </c>
      <c r="E204" s="60"/>
      <c r="F204" s="21">
        <v>449.3</v>
      </c>
      <c r="G204" s="60">
        <f t="shared" si="19"/>
        <v>186.8</v>
      </c>
      <c r="H204" s="21">
        <f t="shared" si="20"/>
        <v>171.16190476190476</v>
      </c>
      <c r="I204" s="21"/>
    </row>
    <row r="205" spans="1:9" ht="52.5" customHeight="1" x14ac:dyDescent="0.2">
      <c r="A205" s="19" t="s">
        <v>859</v>
      </c>
      <c r="B205" s="20" t="s">
        <v>851</v>
      </c>
      <c r="C205" s="21">
        <v>2802.1</v>
      </c>
      <c r="D205" s="21">
        <v>2802.1</v>
      </c>
      <c r="E205" s="60"/>
      <c r="F205" s="21">
        <v>2915.5</v>
      </c>
      <c r="G205" s="60">
        <f t="shared" ref="G205:G268" si="29">F205-D205</f>
        <v>113.40000000000009</v>
      </c>
      <c r="H205" s="21">
        <f t="shared" si="20"/>
        <v>104.04696477641768</v>
      </c>
      <c r="I205" s="21"/>
    </row>
    <row r="206" spans="1:9" ht="39.75" customHeight="1" x14ac:dyDescent="0.2">
      <c r="A206" s="19" t="s">
        <v>860</v>
      </c>
      <c r="B206" s="20" t="s">
        <v>852</v>
      </c>
      <c r="C206" s="21">
        <v>2000</v>
      </c>
      <c r="D206" s="21">
        <v>2000</v>
      </c>
      <c r="E206" s="60"/>
      <c r="F206" s="21">
        <v>1832.7</v>
      </c>
      <c r="G206" s="60">
        <f t="shared" si="29"/>
        <v>-167.29999999999995</v>
      </c>
      <c r="H206" s="21">
        <f t="shared" si="20"/>
        <v>91.635000000000005</v>
      </c>
      <c r="I206" s="21"/>
    </row>
    <row r="207" spans="1:9" ht="39.75" customHeight="1" x14ac:dyDescent="0.2">
      <c r="A207" s="19" t="s">
        <v>861</v>
      </c>
      <c r="B207" s="20" t="s">
        <v>853</v>
      </c>
      <c r="C207" s="21">
        <v>0</v>
      </c>
      <c r="D207" s="21">
        <v>480</v>
      </c>
      <c r="E207" s="60"/>
      <c r="F207" s="21">
        <v>455</v>
      </c>
      <c r="G207" s="60">
        <f t="shared" si="29"/>
        <v>-25</v>
      </c>
      <c r="H207" s="21">
        <f t="shared" si="20"/>
        <v>94.791666666666657</v>
      </c>
      <c r="I207" s="21"/>
    </row>
    <row r="208" spans="1:9" ht="39.75" customHeight="1" x14ac:dyDescent="0.2">
      <c r="A208" s="19" t="s">
        <v>862</v>
      </c>
      <c r="B208" s="20" t="s">
        <v>854</v>
      </c>
      <c r="C208" s="21">
        <v>56.9</v>
      </c>
      <c r="D208" s="21">
        <v>56.9</v>
      </c>
      <c r="E208" s="60"/>
      <c r="F208" s="21">
        <v>59.2</v>
      </c>
      <c r="G208" s="60">
        <f t="shared" si="29"/>
        <v>2.3000000000000043</v>
      </c>
      <c r="H208" s="21">
        <f t="shared" si="20"/>
        <v>104.04217926186293</v>
      </c>
      <c r="I208" s="21"/>
    </row>
    <row r="209" spans="1:9" ht="52.5" customHeight="1" x14ac:dyDescent="0.2">
      <c r="A209" s="19" t="s">
        <v>863</v>
      </c>
      <c r="B209" s="20" t="s">
        <v>855</v>
      </c>
      <c r="C209" s="21">
        <v>192.2</v>
      </c>
      <c r="D209" s="21">
        <v>192.2</v>
      </c>
      <c r="E209" s="60"/>
      <c r="F209" s="21">
        <v>453.3</v>
      </c>
      <c r="G209" s="60">
        <f t="shared" si="29"/>
        <v>261.10000000000002</v>
      </c>
      <c r="H209" s="21">
        <f t="shared" si="20"/>
        <v>235.84807492195631</v>
      </c>
      <c r="I209" s="21"/>
    </row>
    <row r="210" spans="1:9" ht="25.5" x14ac:dyDescent="0.2">
      <c r="A210" s="19" t="s">
        <v>908</v>
      </c>
      <c r="B210" s="20" t="s">
        <v>907</v>
      </c>
      <c r="C210" s="21">
        <v>0</v>
      </c>
      <c r="D210" s="21">
        <v>0</v>
      </c>
      <c r="E210" s="60"/>
      <c r="F210" s="21">
        <v>118.4</v>
      </c>
      <c r="G210" s="60">
        <f t="shared" si="29"/>
        <v>118.4</v>
      </c>
      <c r="H210" s="21"/>
      <c r="I210" s="21"/>
    </row>
    <row r="211" spans="1:9" s="30" customFormat="1" x14ac:dyDescent="0.2">
      <c r="A211" s="37" t="s">
        <v>289</v>
      </c>
      <c r="B211" s="38" t="s">
        <v>290</v>
      </c>
      <c r="C211" s="11">
        <f>C212+C214</f>
        <v>6834.7</v>
      </c>
      <c r="D211" s="11">
        <f>D212+D214</f>
        <v>42518.400000000001</v>
      </c>
      <c r="E211" s="60">
        <f t="shared" si="21"/>
        <v>35683.700000000004</v>
      </c>
      <c r="F211" s="11">
        <f>F212+F214</f>
        <v>66069.600000000006</v>
      </c>
      <c r="G211" s="60">
        <f t="shared" si="29"/>
        <v>23551.200000000004</v>
      </c>
      <c r="H211" s="11">
        <f t="shared" si="20"/>
        <v>155.390607360578</v>
      </c>
      <c r="I211" s="11">
        <f>I212+I214</f>
        <v>0</v>
      </c>
    </row>
    <row r="212" spans="1:9" s="23" customFormat="1" ht="25.5" x14ac:dyDescent="0.2">
      <c r="A212" s="34" t="s">
        <v>291</v>
      </c>
      <c r="B212" s="35" t="s">
        <v>292</v>
      </c>
      <c r="C212" s="22">
        <f>C213</f>
        <v>1143.3</v>
      </c>
      <c r="D212" s="22">
        <f>D213</f>
        <v>1143.3</v>
      </c>
      <c r="E212" s="60">
        <f t="shared" si="21"/>
        <v>0</v>
      </c>
      <c r="F212" s="22">
        <f>F213</f>
        <v>2167.5</v>
      </c>
      <c r="G212" s="60">
        <f t="shared" si="29"/>
        <v>1024.2</v>
      </c>
      <c r="H212" s="22">
        <f t="shared" si="20"/>
        <v>189.58278667016532</v>
      </c>
      <c r="I212" s="22">
        <f>I213</f>
        <v>0</v>
      </c>
    </row>
    <row r="213" spans="1:9" ht="25.5" x14ac:dyDescent="0.2">
      <c r="A213" s="19" t="s">
        <v>293</v>
      </c>
      <c r="B213" s="20" t="s">
        <v>294</v>
      </c>
      <c r="C213" s="21">
        <v>1143.3</v>
      </c>
      <c r="D213" s="21">
        <v>1143.3</v>
      </c>
      <c r="E213" s="60">
        <f t="shared" si="21"/>
        <v>0</v>
      </c>
      <c r="F213" s="21">
        <v>2167.5</v>
      </c>
      <c r="G213" s="60">
        <f t="shared" si="29"/>
        <v>1024.2</v>
      </c>
      <c r="H213" s="21">
        <f t="shared" si="20"/>
        <v>189.58278667016532</v>
      </c>
      <c r="I213" s="21"/>
    </row>
    <row r="214" spans="1:9" s="23" customFormat="1" x14ac:dyDescent="0.2">
      <c r="A214" s="34" t="s">
        <v>295</v>
      </c>
      <c r="B214" s="35" t="s">
        <v>296</v>
      </c>
      <c r="C214" s="22">
        <f>SUM(C215:C218)</f>
        <v>5691.4</v>
      </c>
      <c r="D214" s="22">
        <f>SUM(D215:D218)</f>
        <v>41375.1</v>
      </c>
      <c r="E214" s="60">
        <f t="shared" si="21"/>
        <v>35683.699999999997</v>
      </c>
      <c r="F214" s="22">
        <f>SUM(F215:F218)</f>
        <v>63902.100000000006</v>
      </c>
      <c r="G214" s="60">
        <f t="shared" si="29"/>
        <v>22527.000000000007</v>
      </c>
      <c r="H214" s="22">
        <f t="shared" si="20"/>
        <v>154.44578985911818</v>
      </c>
      <c r="I214" s="22">
        <f>I215</f>
        <v>0</v>
      </c>
    </row>
    <row r="215" spans="1:9" ht="51" x14ac:dyDescent="0.2">
      <c r="A215" s="19" t="s">
        <v>421</v>
      </c>
      <c r="B215" s="20" t="s">
        <v>419</v>
      </c>
      <c r="C215" s="21">
        <v>0</v>
      </c>
      <c r="D215" s="21">
        <v>1617.2</v>
      </c>
      <c r="E215" s="60">
        <f t="shared" si="21"/>
        <v>1617.2</v>
      </c>
      <c r="F215" s="21">
        <v>1617.8</v>
      </c>
      <c r="G215" s="60">
        <f t="shared" si="29"/>
        <v>0.59999999999990905</v>
      </c>
      <c r="H215" s="21">
        <f t="shared" si="20"/>
        <v>100.03710116250308</v>
      </c>
      <c r="I215" s="21"/>
    </row>
    <row r="216" spans="1:9" ht="55.15" customHeight="1" x14ac:dyDescent="0.2">
      <c r="A216" s="19" t="s">
        <v>422</v>
      </c>
      <c r="B216" s="20" t="s">
        <v>420</v>
      </c>
      <c r="C216" s="21">
        <v>0</v>
      </c>
      <c r="D216" s="21">
        <v>4385.3</v>
      </c>
      <c r="E216" s="60">
        <f t="shared" si="21"/>
        <v>4385.3</v>
      </c>
      <c r="F216" s="21">
        <v>4385.3</v>
      </c>
      <c r="G216" s="60">
        <f t="shared" si="29"/>
        <v>0</v>
      </c>
      <c r="H216" s="21">
        <f t="shared" si="20"/>
        <v>100</v>
      </c>
      <c r="I216" s="21"/>
    </row>
    <row r="217" spans="1:9" ht="38.25" x14ac:dyDescent="0.2">
      <c r="A217" s="19" t="s">
        <v>425</v>
      </c>
      <c r="B217" s="20" t="s">
        <v>423</v>
      </c>
      <c r="C217" s="21">
        <v>5691.4</v>
      </c>
      <c r="D217" s="21">
        <v>7512.4</v>
      </c>
      <c r="E217" s="60">
        <f t="shared" si="21"/>
        <v>1821</v>
      </c>
      <c r="F217" s="21">
        <v>8593.6</v>
      </c>
      <c r="G217" s="60">
        <f t="shared" si="29"/>
        <v>1081.2000000000007</v>
      </c>
      <c r="H217" s="21">
        <f t="shared" si="20"/>
        <v>114.39220488791865</v>
      </c>
      <c r="I217" s="21"/>
    </row>
    <row r="218" spans="1:9" ht="52.5" customHeight="1" x14ac:dyDescent="0.2">
      <c r="A218" s="19" t="s">
        <v>426</v>
      </c>
      <c r="B218" s="20" t="s">
        <v>424</v>
      </c>
      <c r="C218" s="21">
        <v>0</v>
      </c>
      <c r="D218" s="21">
        <v>27860.2</v>
      </c>
      <c r="E218" s="60">
        <f t="shared" si="21"/>
        <v>27860.2</v>
      </c>
      <c r="F218" s="21">
        <v>49305.4</v>
      </c>
      <c r="G218" s="60">
        <f t="shared" si="29"/>
        <v>21445.200000000001</v>
      </c>
      <c r="H218" s="21">
        <f t="shared" si="20"/>
        <v>176.97432179237765</v>
      </c>
      <c r="I218" s="21"/>
    </row>
    <row r="219" spans="1:9" ht="13.15" customHeight="1" x14ac:dyDescent="0.2">
      <c r="A219" s="9" t="s">
        <v>297</v>
      </c>
      <c r="B219" s="14" t="s">
        <v>298</v>
      </c>
      <c r="C219" s="11">
        <f>C220+C222+C230+C235</f>
        <v>86588.499999999985</v>
      </c>
      <c r="D219" s="11">
        <f>D220+D222+D230+D235</f>
        <v>103459</v>
      </c>
      <c r="E219" s="60">
        <f>D219-C219</f>
        <v>16870.500000000015</v>
      </c>
      <c r="F219" s="11">
        <f>F220+F222+F230+F235</f>
        <v>90475.9</v>
      </c>
      <c r="G219" s="60">
        <f t="shared" si="29"/>
        <v>-12983.100000000006</v>
      </c>
      <c r="H219" s="11">
        <f t="shared" si="20"/>
        <v>87.450970916015038</v>
      </c>
      <c r="I219" s="11">
        <f>I220+I222+I230</f>
        <v>0</v>
      </c>
    </row>
    <row r="220" spans="1:9" s="30" customFormat="1" x14ac:dyDescent="0.2">
      <c r="A220" s="13" t="s">
        <v>299</v>
      </c>
      <c r="B220" s="14" t="s">
        <v>300</v>
      </c>
      <c r="C220" s="11">
        <f>C221</f>
        <v>1065.8</v>
      </c>
      <c r="D220" s="11">
        <f>D221</f>
        <v>1065.8</v>
      </c>
      <c r="E220" s="60">
        <f t="shared" si="21"/>
        <v>0</v>
      </c>
      <c r="F220" s="11">
        <f>F221</f>
        <v>1042</v>
      </c>
      <c r="G220" s="60">
        <f t="shared" si="29"/>
        <v>-23.799999999999955</v>
      </c>
      <c r="H220" s="11">
        <f t="shared" si="20"/>
        <v>97.766935635203609</v>
      </c>
      <c r="I220" s="11">
        <f>I221</f>
        <v>0</v>
      </c>
    </row>
    <row r="221" spans="1:9" x14ac:dyDescent="0.2">
      <c r="A221" s="44" t="s">
        <v>301</v>
      </c>
      <c r="B221" s="50" t="s">
        <v>302</v>
      </c>
      <c r="C221" s="21">
        <v>1065.8</v>
      </c>
      <c r="D221" s="21">
        <v>1065.8</v>
      </c>
      <c r="E221" s="60">
        <f t="shared" si="21"/>
        <v>0</v>
      </c>
      <c r="F221" s="21">
        <v>1042</v>
      </c>
      <c r="G221" s="60">
        <f t="shared" si="29"/>
        <v>-23.799999999999955</v>
      </c>
      <c r="H221" s="21">
        <f t="shared" si="20"/>
        <v>97.766935635203609</v>
      </c>
      <c r="I221" s="21"/>
    </row>
    <row r="222" spans="1:9" s="30" customFormat="1" ht="51" x14ac:dyDescent="0.2">
      <c r="A222" s="13" t="s">
        <v>303</v>
      </c>
      <c r="B222" s="14" t="s">
        <v>304</v>
      </c>
      <c r="C222" s="11">
        <f>C223+C228</f>
        <v>72268.299999999988</v>
      </c>
      <c r="D222" s="11">
        <f>D223+D228</f>
        <v>72268.299999999988</v>
      </c>
      <c r="E222" s="60">
        <f t="shared" si="21"/>
        <v>0</v>
      </c>
      <c r="F222" s="11">
        <f>F223+F228</f>
        <v>45309.9</v>
      </c>
      <c r="G222" s="60">
        <f t="shared" si="29"/>
        <v>-26958.399999999987</v>
      </c>
      <c r="H222" s="11">
        <f t="shared" si="20"/>
        <v>62.696784067149792</v>
      </c>
      <c r="I222" s="11">
        <f>I223+I228</f>
        <v>0</v>
      </c>
    </row>
    <row r="223" spans="1:9" s="23" customFormat="1" ht="57.6" customHeight="1" x14ac:dyDescent="0.2">
      <c r="A223" s="51" t="s">
        <v>305</v>
      </c>
      <c r="B223" s="52" t="s">
        <v>306</v>
      </c>
      <c r="C223" s="22">
        <f>C225+C224</f>
        <v>72268.299999999988</v>
      </c>
      <c r="D223" s="22">
        <f>D225+D224</f>
        <v>72268.299999999988</v>
      </c>
      <c r="E223" s="60">
        <f t="shared" si="21"/>
        <v>0</v>
      </c>
      <c r="F223" s="22">
        <f>F225+F224</f>
        <v>45079.1</v>
      </c>
      <c r="G223" s="60">
        <f t="shared" si="29"/>
        <v>-27189.19999999999</v>
      </c>
      <c r="H223" s="22">
        <f t="shared" si="20"/>
        <v>62.377418591553976</v>
      </c>
      <c r="I223" s="22">
        <f>I226+I225</f>
        <v>0</v>
      </c>
    </row>
    <row r="224" spans="1:9" s="23" customFormat="1" ht="55.9" hidden="1" customHeight="1" x14ac:dyDescent="0.2">
      <c r="A224" s="44" t="s">
        <v>307</v>
      </c>
      <c r="B224" s="50" t="s">
        <v>308</v>
      </c>
      <c r="C224" s="26">
        <v>0</v>
      </c>
      <c r="D224" s="26">
        <v>0</v>
      </c>
      <c r="E224" s="60">
        <f t="shared" si="21"/>
        <v>0</v>
      </c>
      <c r="F224" s="26">
        <v>0</v>
      </c>
      <c r="G224" s="60">
        <f t="shared" si="29"/>
        <v>0</v>
      </c>
      <c r="H224" s="26"/>
      <c r="I224" s="26"/>
    </row>
    <row r="225" spans="1:9" ht="58.9" customHeight="1" x14ac:dyDescent="0.2">
      <c r="A225" s="44" t="s">
        <v>309</v>
      </c>
      <c r="B225" s="50" t="s">
        <v>310</v>
      </c>
      <c r="C225" s="21">
        <f>C226+C227</f>
        <v>72268.299999999988</v>
      </c>
      <c r="D225" s="21">
        <f t="shared" ref="D225:F225" si="30">D226+D227</f>
        <v>72268.299999999988</v>
      </c>
      <c r="E225" s="60">
        <f t="shared" si="21"/>
        <v>0</v>
      </c>
      <c r="F225" s="21">
        <f t="shared" si="30"/>
        <v>45079.1</v>
      </c>
      <c r="G225" s="60">
        <f t="shared" si="29"/>
        <v>-27189.19999999999</v>
      </c>
      <c r="H225" s="21">
        <f t="shared" si="20"/>
        <v>62.377418591553976</v>
      </c>
      <c r="I225" s="21"/>
    </row>
    <row r="226" spans="1:9" ht="85.5" customHeight="1" x14ac:dyDescent="0.2">
      <c r="A226" s="44" t="s">
        <v>311</v>
      </c>
      <c r="B226" s="50" t="s">
        <v>427</v>
      </c>
      <c r="C226" s="21">
        <v>48063.7</v>
      </c>
      <c r="D226" s="21">
        <v>48063.7</v>
      </c>
      <c r="E226" s="60">
        <f t="shared" si="21"/>
        <v>0</v>
      </c>
      <c r="F226" s="21">
        <v>25312.6</v>
      </c>
      <c r="G226" s="60">
        <f t="shared" si="29"/>
        <v>-22751.1</v>
      </c>
      <c r="H226" s="21">
        <f t="shared" si="20"/>
        <v>52.664692897134422</v>
      </c>
      <c r="I226" s="21"/>
    </row>
    <row r="227" spans="1:9" ht="81.75" customHeight="1" x14ac:dyDescent="0.2">
      <c r="A227" s="44" t="s">
        <v>312</v>
      </c>
      <c r="B227" s="50" t="s">
        <v>428</v>
      </c>
      <c r="C227" s="21">
        <v>24204.6</v>
      </c>
      <c r="D227" s="21">
        <v>24204.6</v>
      </c>
      <c r="E227" s="60">
        <f t="shared" si="21"/>
        <v>0</v>
      </c>
      <c r="F227" s="21">
        <v>19766.5</v>
      </c>
      <c r="G227" s="60">
        <f t="shared" si="29"/>
        <v>-4438.0999999999985</v>
      </c>
      <c r="H227" s="21">
        <f t="shared" si="20"/>
        <v>81.664229113474306</v>
      </c>
      <c r="I227" s="21"/>
    </row>
    <row r="228" spans="1:9" s="23" customFormat="1" ht="58.15" customHeight="1" x14ac:dyDescent="0.2">
      <c r="A228" s="51" t="s">
        <v>313</v>
      </c>
      <c r="B228" s="52" t="s">
        <v>314</v>
      </c>
      <c r="C228" s="22">
        <f>C229</f>
        <v>0</v>
      </c>
      <c r="D228" s="22">
        <f>D229</f>
        <v>0</v>
      </c>
      <c r="E228" s="60">
        <f t="shared" si="21"/>
        <v>0</v>
      </c>
      <c r="F228" s="22">
        <f>F229</f>
        <v>230.8</v>
      </c>
      <c r="G228" s="60">
        <f t="shared" si="29"/>
        <v>230.8</v>
      </c>
      <c r="H228" s="22"/>
      <c r="I228" s="22">
        <f>I229</f>
        <v>0</v>
      </c>
    </row>
    <row r="229" spans="1:9" ht="51" x14ac:dyDescent="0.2">
      <c r="A229" s="44" t="s">
        <v>315</v>
      </c>
      <c r="B229" s="50" t="s">
        <v>715</v>
      </c>
      <c r="C229" s="21">
        <v>0</v>
      </c>
      <c r="D229" s="21">
        <v>0</v>
      </c>
      <c r="E229" s="60">
        <f t="shared" si="21"/>
        <v>0</v>
      </c>
      <c r="F229" s="21">
        <v>230.8</v>
      </c>
      <c r="G229" s="60">
        <f t="shared" si="29"/>
        <v>230.8</v>
      </c>
      <c r="H229" s="21"/>
      <c r="I229" s="21"/>
    </row>
    <row r="230" spans="1:9" s="30" customFormat="1" ht="25.5" x14ac:dyDescent="0.2">
      <c r="A230" s="53" t="s">
        <v>316</v>
      </c>
      <c r="B230" s="54" t="s">
        <v>317</v>
      </c>
      <c r="C230" s="39">
        <f>C231+C233</f>
        <v>4899.3999999999996</v>
      </c>
      <c r="D230" s="39">
        <f>D231+D233</f>
        <v>21769.9</v>
      </c>
      <c r="E230" s="60">
        <f t="shared" si="21"/>
        <v>16870.5</v>
      </c>
      <c r="F230" s="39">
        <f>F231+F233</f>
        <v>26212.799999999999</v>
      </c>
      <c r="G230" s="60">
        <f t="shared" si="29"/>
        <v>4442.8999999999978</v>
      </c>
      <c r="H230" s="39">
        <f t="shared" si="20"/>
        <v>120.4084538743862</v>
      </c>
      <c r="I230" s="39">
        <f>I231</f>
        <v>0</v>
      </c>
    </row>
    <row r="231" spans="1:9" s="23" customFormat="1" ht="25.5" x14ac:dyDescent="0.2">
      <c r="A231" s="45" t="s">
        <v>318</v>
      </c>
      <c r="B231" s="55" t="s">
        <v>319</v>
      </c>
      <c r="C231" s="22">
        <f>C232</f>
        <v>4899.3999999999996</v>
      </c>
      <c r="D231" s="22">
        <f>D232</f>
        <v>21769.9</v>
      </c>
      <c r="E231" s="60">
        <f t="shared" si="21"/>
        <v>16870.5</v>
      </c>
      <c r="F231" s="22">
        <f>F232</f>
        <v>25891.3</v>
      </c>
      <c r="G231" s="60">
        <f t="shared" si="29"/>
        <v>4121.3999999999978</v>
      </c>
      <c r="H231" s="22">
        <f t="shared" si="20"/>
        <v>118.93164415086885</v>
      </c>
      <c r="I231" s="22">
        <f>I232</f>
        <v>0</v>
      </c>
    </row>
    <row r="232" spans="1:9" ht="25.5" x14ac:dyDescent="0.2">
      <c r="A232" s="56" t="s">
        <v>320</v>
      </c>
      <c r="B232" s="50" t="s">
        <v>321</v>
      </c>
      <c r="C232" s="21">
        <v>4899.3999999999996</v>
      </c>
      <c r="D232" s="21">
        <v>21769.9</v>
      </c>
      <c r="E232" s="60">
        <f t="shared" si="21"/>
        <v>16870.5</v>
      </c>
      <c r="F232" s="21">
        <v>25891.3</v>
      </c>
      <c r="G232" s="60">
        <f t="shared" si="29"/>
        <v>4121.3999999999978</v>
      </c>
      <c r="H232" s="21">
        <f t="shared" si="20"/>
        <v>118.93164415086885</v>
      </c>
      <c r="I232" s="21"/>
    </row>
    <row r="233" spans="1:9" s="23" customFormat="1" ht="33.75" customHeight="1" x14ac:dyDescent="0.2">
      <c r="A233" s="45" t="s">
        <v>322</v>
      </c>
      <c r="B233" s="55" t="s">
        <v>323</v>
      </c>
      <c r="C233" s="22">
        <f>C234</f>
        <v>0</v>
      </c>
      <c r="D233" s="22">
        <f>D234</f>
        <v>0</v>
      </c>
      <c r="E233" s="60">
        <f t="shared" si="21"/>
        <v>0</v>
      </c>
      <c r="F233" s="22">
        <f>F234</f>
        <v>321.5</v>
      </c>
      <c r="G233" s="60">
        <f t="shared" si="29"/>
        <v>321.5</v>
      </c>
      <c r="H233" s="22"/>
      <c r="I233" s="22"/>
    </row>
    <row r="234" spans="1:9" ht="28.9" customHeight="1" x14ac:dyDescent="0.2">
      <c r="A234" s="56" t="s">
        <v>324</v>
      </c>
      <c r="B234" s="50" t="s">
        <v>325</v>
      </c>
      <c r="C234" s="21">
        <v>0</v>
      </c>
      <c r="D234" s="21">
        <v>0</v>
      </c>
      <c r="E234" s="60">
        <f t="shared" si="21"/>
        <v>0</v>
      </c>
      <c r="F234" s="21">
        <v>321.5</v>
      </c>
      <c r="G234" s="60">
        <f t="shared" si="29"/>
        <v>321.5</v>
      </c>
      <c r="H234" s="21"/>
      <c r="I234" s="21"/>
    </row>
    <row r="235" spans="1:9" ht="51" x14ac:dyDescent="0.2">
      <c r="A235" s="53" t="s">
        <v>326</v>
      </c>
      <c r="B235" s="54" t="s">
        <v>327</v>
      </c>
      <c r="C235" s="39">
        <f>C236</f>
        <v>8355</v>
      </c>
      <c r="D235" s="39">
        <f>D236</f>
        <v>8355</v>
      </c>
      <c r="E235" s="60">
        <f t="shared" si="21"/>
        <v>0</v>
      </c>
      <c r="F235" s="39">
        <f>F236</f>
        <v>17911.2</v>
      </c>
      <c r="G235" s="60">
        <f t="shared" si="29"/>
        <v>9556.2000000000007</v>
      </c>
      <c r="H235" s="39">
        <f t="shared" si="20"/>
        <v>214.37701974865351</v>
      </c>
      <c r="I235" s="21"/>
    </row>
    <row r="236" spans="1:9" s="23" customFormat="1" ht="45" customHeight="1" x14ac:dyDescent="0.2">
      <c r="A236" s="45" t="s">
        <v>328</v>
      </c>
      <c r="B236" s="52" t="s">
        <v>329</v>
      </c>
      <c r="C236" s="22">
        <f>C237</f>
        <v>8355</v>
      </c>
      <c r="D236" s="22">
        <f>D237</f>
        <v>8355</v>
      </c>
      <c r="E236" s="60">
        <f t="shared" si="21"/>
        <v>0</v>
      </c>
      <c r="F236" s="22">
        <f>F237</f>
        <v>17911.2</v>
      </c>
      <c r="G236" s="60">
        <f t="shared" si="29"/>
        <v>9556.2000000000007</v>
      </c>
      <c r="H236" s="22">
        <f t="shared" si="20"/>
        <v>214.37701974865351</v>
      </c>
      <c r="I236" s="22"/>
    </row>
    <row r="237" spans="1:9" ht="56.45" customHeight="1" x14ac:dyDescent="0.2">
      <c r="A237" s="56" t="s">
        <v>330</v>
      </c>
      <c r="B237" s="50" t="s">
        <v>331</v>
      </c>
      <c r="C237" s="21">
        <v>8355</v>
      </c>
      <c r="D237" s="21">
        <v>8355</v>
      </c>
      <c r="E237" s="60">
        <f t="shared" si="21"/>
        <v>0</v>
      </c>
      <c r="F237" s="21">
        <v>17911.2</v>
      </c>
      <c r="G237" s="60">
        <f t="shared" si="29"/>
        <v>9556.2000000000007</v>
      </c>
      <c r="H237" s="21">
        <f t="shared" si="20"/>
        <v>214.37701974865351</v>
      </c>
      <c r="I237" s="21"/>
    </row>
    <row r="238" spans="1:9" hidden="1" x14ac:dyDescent="0.2">
      <c r="A238" s="9" t="s">
        <v>332</v>
      </c>
      <c r="B238" s="14" t="s">
        <v>333</v>
      </c>
      <c r="C238" s="11">
        <f>C239</f>
        <v>0</v>
      </c>
      <c r="D238" s="11">
        <f>D239</f>
        <v>0</v>
      </c>
      <c r="E238" s="60">
        <f t="shared" si="21"/>
        <v>0</v>
      </c>
      <c r="F238" s="11">
        <f>F239</f>
        <v>0</v>
      </c>
      <c r="G238" s="60">
        <f t="shared" si="29"/>
        <v>0</v>
      </c>
      <c r="H238" s="11" t="e">
        <f t="shared" si="20"/>
        <v>#DIV/0!</v>
      </c>
      <c r="I238" s="11">
        <f>I239</f>
        <v>0</v>
      </c>
    </row>
    <row r="239" spans="1:9" s="30" customFormat="1" ht="25.5" hidden="1" x14ac:dyDescent="0.2">
      <c r="A239" s="13" t="s">
        <v>334</v>
      </c>
      <c r="B239" s="14" t="s">
        <v>335</v>
      </c>
      <c r="C239" s="11">
        <f>C240</f>
        <v>0</v>
      </c>
      <c r="D239" s="11">
        <f>D240</f>
        <v>0</v>
      </c>
      <c r="E239" s="60">
        <f t="shared" si="21"/>
        <v>0</v>
      </c>
      <c r="F239" s="11">
        <f>F240</f>
        <v>0</v>
      </c>
      <c r="G239" s="60">
        <f t="shared" si="29"/>
        <v>0</v>
      </c>
      <c r="H239" s="11" t="e">
        <f t="shared" si="20"/>
        <v>#DIV/0!</v>
      </c>
      <c r="I239" s="11">
        <f>I240</f>
        <v>0</v>
      </c>
    </row>
    <row r="240" spans="1:9" ht="25.5" hidden="1" x14ac:dyDescent="0.2">
      <c r="A240" s="44" t="s">
        <v>336</v>
      </c>
      <c r="B240" s="40" t="s">
        <v>337</v>
      </c>
      <c r="C240" s="21">
        <v>0</v>
      </c>
      <c r="D240" s="21">
        <v>0</v>
      </c>
      <c r="E240" s="60">
        <f t="shared" si="21"/>
        <v>0</v>
      </c>
      <c r="F240" s="21">
        <v>0</v>
      </c>
      <c r="G240" s="60">
        <f t="shared" si="29"/>
        <v>0</v>
      </c>
      <c r="H240" s="21" t="e">
        <f t="shared" si="20"/>
        <v>#DIV/0!</v>
      </c>
      <c r="I240" s="21"/>
    </row>
    <row r="241" spans="1:9" x14ac:dyDescent="0.2">
      <c r="A241" s="9" t="s">
        <v>338</v>
      </c>
      <c r="B241" s="14" t="s">
        <v>339</v>
      </c>
      <c r="C241" s="11">
        <f>C242+C334+C353+C336+C341+C327</f>
        <v>12024.9</v>
      </c>
      <c r="D241" s="11">
        <f>D242+D334+D353+D336+D341+D327</f>
        <v>13380.6</v>
      </c>
      <c r="E241" s="60">
        <f t="shared" si="21"/>
        <v>1355.7000000000007</v>
      </c>
      <c r="F241" s="11">
        <f>F242+F334+F353+F336+F341+F327</f>
        <v>25275.599999999999</v>
      </c>
      <c r="G241" s="60">
        <f t="shared" si="29"/>
        <v>11894.999999999998</v>
      </c>
      <c r="H241" s="11">
        <f t="shared" si="20"/>
        <v>188.89735886283125</v>
      </c>
      <c r="I241" s="11" t="e">
        <f>I242+I248+I249+#REF!+I258+#REF!+I285+I304+#REF!+I307+I353+I356+#REF!+#REF!+#REF!</f>
        <v>#REF!</v>
      </c>
    </row>
    <row r="242" spans="1:9" s="30" customFormat="1" ht="25.5" x14ac:dyDescent="0.2">
      <c r="A242" s="9" t="s">
        <v>529</v>
      </c>
      <c r="B242" s="54" t="s">
        <v>484</v>
      </c>
      <c r="C242" s="39">
        <f>C243+C248+C258+C267+C284+C304+C318+C306+C278+C282+C291+C297+C299+C274+C280</f>
        <v>4516.2</v>
      </c>
      <c r="D242" s="39">
        <f>D243+D248+D258+D267+D284+D304+D318+D306+D278+D282+D291+D297+D299+D274+D280</f>
        <v>4516.2</v>
      </c>
      <c r="E242" s="60">
        <f t="shared" si="21"/>
        <v>0</v>
      </c>
      <c r="F242" s="39">
        <f>F243+F248+F258+F267+F284+F304+F318+F306+F278+F282+F291+F297+F299+F274+F280</f>
        <v>3620.7</v>
      </c>
      <c r="G242" s="60">
        <f t="shared" si="29"/>
        <v>-895.5</v>
      </c>
      <c r="H242" s="39">
        <f t="shared" si="20"/>
        <v>80.171383021123958</v>
      </c>
      <c r="I242" s="39">
        <f>I243+I244</f>
        <v>0</v>
      </c>
    </row>
    <row r="243" spans="1:9" ht="38.25" x14ac:dyDescent="0.2">
      <c r="A243" s="34" t="s">
        <v>507</v>
      </c>
      <c r="B243" s="55" t="s">
        <v>485</v>
      </c>
      <c r="C243" s="18">
        <f t="shared" ref="C243:E243" si="31">C244</f>
        <v>32.6</v>
      </c>
      <c r="D243" s="18">
        <f t="shared" si="31"/>
        <v>32.6</v>
      </c>
      <c r="E243" s="18">
        <f t="shared" si="31"/>
        <v>0</v>
      </c>
      <c r="F243" s="18">
        <f>F244</f>
        <v>79.8</v>
      </c>
      <c r="G243" s="60">
        <f t="shared" si="29"/>
        <v>47.199999999999996</v>
      </c>
      <c r="H243" s="18">
        <f t="shared" si="20"/>
        <v>244.7852760736196</v>
      </c>
      <c r="I243" s="18"/>
    </row>
    <row r="244" spans="1:9" ht="51" x14ac:dyDescent="0.2">
      <c r="A244" s="19" t="s">
        <v>508</v>
      </c>
      <c r="B244" s="50" t="s">
        <v>486</v>
      </c>
      <c r="C244" s="26">
        <f>SUM(C245:C247)</f>
        <v>32.6</v>
      </c>
      <c r="D244" s="26">
        <f>D245+D246+D247</f>
        <v>32.6</v>
      </c>
      <c r="E244" s="60">
        <f t="shared" si="21"/>
        <v>0</v>
      </c>
      <c r="F244" s="26">
        <f>F245+F247</f>
        <v>79.8</v>
      </c>
      <c r="G244" s="60">
        <f t="shared" si="29"/>
        <v>47.199999999999996</v>
      </c>
      <c r="H244" s="26">
        <f t="shared" si="20"/>
        <v>244.7852760736196</v>
      </c>
      <c r="I244" s="26"/>
    </row>
    <row r="245" spans="1:9" ht="68.45" customHeight="1" x14ac:dyDescent="0.2">
      <c r="A245" s="19" t="s">
        <v>595</v>
      </c>
      <c r="B245" s="50" t="s">
        <v>594</v>
      </c>
      <c r="C245" s="26">
        <v>25.1</v>
      </c>
      <c r="D245" s="26">
        <v>25.1</v>
      </c>
      <c r="E245" s="60">
        <f t="shared" si="21"/>
        <v>0</v>
      </c>
      <c r="F245" s="26">
        <v>55.8</v>
      </c>
      <c r="G245" s="60">
        <f t="shared" si="29"/>
        <v>30.699999999999996</v>
      </c>
      <c r="H245" s="26">
        <f t="shared" ref="H245:H327" si="32">F245/D245*100</f>
        <v>222.31075697211153</v>
      </c>
      <c r="I245" s="26"/>
    </row>
    <row r="246" spans="1:9" ht="66.75" customHeight="1" x14ac:dyDescent="0.2">
      <c r="A246" s="19" t="s">
        <v>627</v>
      </c>
      <c r="B246" s="50" t="s">
        <v>626</v>
      </c>
      <c r="C246" s="26">
        <v>3.5</v>
      </c>
      <c r="D246" s="26">
        <v>3.5</v>
      </c>
      <c r="E246" s="60">
        <f t="shared" si="21"/>
        <v>0</v>
      </c>
      <c r="F246" s="26">
        <v>0</v>
      </c>
      <c r="G246" s="60">
        <f t="shared" si="29"/>
        <v>-3.5</v>
      </c>
      <c r="H246" s="26">
        <f t="shared" si="32"/>
        <v>0</v>
      </c>
      <c r="I246" s="26"/>
    </row>
    <row r="247" spans="1:9" ht="51" x14ac:dyDescent="0.2">
      <c r="A247" s="19" t="s">
        <v>671</v>
      </c>
      <c r="B247" s="50" t="s">
        <v>670</v>
      </c>
      <c r="C247" s="26">
        <v>4</v>
      </c>
      <c r="D247" s="26">
        <v>4</v>
      </c>
      <c r="E247" s="60">
        <f t="shared" si="21"/>
        <v>0</v>
      </c>
      <c r="F247" s="26">
        <v>24</v>
      </c>
      <c r="G247" s="60">
        <f t="shared" si="29"/>
        <v>20</v>
      </c>
      <c r="H247" s="26">
        <f t="shared" si="32"/>
        <v>600</v>
      </c>
      <c r="I247" s="26"/>
    </row>
    <row r="248" spans="1:9" s="30" customFormat="1" ht="51" x14ac:dyDescent="0.2">
      <c r="A248" s="34" t="s">
        <v>509</v>
      </c>
      <c r="B248" s="55" t="s">
        <v>487</v>
      </c>
      <c r="C248" s="18">
        <f>C249</f>
        <v>857.7</v>
      </c>
      <c r="D248" s="18">
        <f>D249</f>
        <v>857.7</v>
      </c>
      <c r="E248" s="60">
        <f t="shared" si="21"/>
        <v>0</v>
      </c>
      <c r="F248" s="18">
        <f>F249</f>
        <v>807.5</v>
      </c>
      <c r="G248" s="60">
        <f t="shared" si="29"/>
        <v>-50.200000000000045</v>
      </c>
      <c r="H248" s="18">
        <f t="shared" si="32"/>
        <v>94.147137693832335</v>
      </c>
      <c r="I248" s="18"/>
    </row>
    <row r="249" spans="1:9" s="61" customFormat="1" ht="65.25" customHeight="1" x14ac:dyDescent="0.2">
      <c r="A249" s="32" t="s">
        <v>510</v>
      </c>
      <c r="B249" s="62" t="s">
        <v>488</v>
      </c>
      <c r="C249" s="26">
        <f>C250+C251+C255+C256+C257+C254</f>
        <v>857.7</v>
      </c>
      <c r="D249" s="26">
        <f>D250+D251+D255+D256+D257+D254</f>
        <v>857.7</v>
      </c>
      <c r="E249" s="26">
        <f t="shared" ref="E249" si="33">E250+E251+E255+E256+E257</f>
        <v>0</v>
      </c>
      <c r="F249" s="26">
        <f>F250+F251+F255+F256+F257+F254+F252+F253</f>
        <v>807.5</v>
      </c>
      <c r="G249" s="60">
        <f t="shared" si="29"/>
        <v>-50.200000000000045</v>
      </c>
      <c r="H249" s="26">
        <f t="shared" si="32"/>
        <v>94.147137693832335</v>
      </c>
      <c r="I249" s="26" t="e">
        <f>#REF!+#REF!</f>
        <v>#REF!</v>
      </c>
    </row>
    <row r="250" spans="1:9" s="61" customFormat="1" ht="105.75" customHeight="1" x14ac:dyDescent="0.2">
      <c r="A250" s="32" t="s">
        <v>673</v>
      </c>
      <c r="B250" s="62" t="s">
        <v>672</v>
      </c>
      <c r="C250" s="26">
        <v>27.9</v>
      </c>
      <c r="D250" s="26">
        <v>27.9</v>
      </c>
      <c r="E250" s="60">
        <f t="shared" si="21"/>
        <v>0</v>
      </c>
      <c r="F250" s="26">
        <v>4.5</v>
      </c>
      <c r="G250" s="60">
        <f t="shared" si="29"/>
        <v>-23.4</v>
      </c>
      <c r="H250" s="26">
        <f t="shared" si="32"/>
        <v>16.129032258064516</v>
      </c>
      <c r="I250" s="26"/>
    </row>
    <row r="251" spans="1:9" s="61" customFormat="1" ht="86.25" customHeight="1" x14ac:dyDescent="0.2">
      <c r="A251" s="32" t="s">
        <v>600</v>
      </c>
      <c r="B251" s="62" t="s">
        <v>596</v>
      </c>
      <c r="C251" s="26">
        <v>75.3</v>
      </c>
      <c r="D251" s="26">
        <v>75.3</v>
      </c>
      <c r="E251" s="60">
        <f t="shared" si="21"/>
        <v>0</v>
      </c>
      <c r="F251" s="26">
        <v>57.8</v>
      </c>
      <c r="G251" s="60">
        <f t="shared" si="29"/>
        <v>-17.5</v>
      </c>
      <c r="H251" s="26">
        <f t="shared" si="32"/>
        <v>76.759628154050461</v>
      </c>
      <c r="I251" s="26"/>
    </row>
    <row r="252" spans="1:9" s="61" customFormat="1" ht="95.25" customHeight="1" x14ac:dyDescent="0.2">
      <c r="A252" s="32" t="s">
        <v>915</v>
      </c>
      <c r="B252" s="62" t="s">
        <v>913</v>
      </c>
      <c r="C252" s="26">
        <v>0</v>
      </c>
      <c r="D252" s="26">
        <v>0</v>
      </c>
      <c r="E252" s="60">
        <f t="shared" si="21"/>
        <v>0</v>
      </c>
      <c r="F252" s="26">
        <v>-2</v>
      </c>
      <c r="G252" s="60">
        <f t="shared" si="29"/>
        <v>-2</v>
      </c>
      <c r="H252" s="26"/>
      <c r="I252" s="26"/>
    </row>
    <row r="253" spans="1:9" s="61" customFormat="1" ht="111" customHeight="1" x14ac:dyDescent="0.2">
      <c r="A253" s="32" t="s">
        <v>916</v>
      </c>
      <c r="B253" s="62" t="s">
        <v>914</v>
      </c>
      <c r="C253" s="26">
        <v>0</v>
      </c>
      <c r="D253" s="26">
        <v>0</v>
      </c>
      <c r="E253" s="60">
        <f t="shared" si="21"/>
        <v>0</v>
      </c>
      <c r="F253" s="26">
        <v>2</v>
      </c>
      <c r="G253" s="60">
        <f t="shared" si="29"/>
        <v>2</v>
      </c>
      <c r="H253" s="26"/>
      <c r="I253" s="26"/>
    </row>
    <row r="254" spans="1:9" s="61" customFormat="1" ht="89.25" x14ac:dyDescent="0.2">
      <c r="A254" s="32" t="s">
        <v>629</v>
      </c>
      <c r="B254" s="62" t="s">
        <v>628</v>
      </c>
      <c r="C254" s="26">
        <v>0.1</v>
      </c>
      <c r="D254" s="26">
        <v>0.1</v>
      </c>
      <c r="E254" s="60">
        <f t="shared" si="21"/>
        <v>0</v>
      </c>
      <c r="F254" s="26">
        <v>1.8</v>
      </c>
      <c r="G254" s="60">
        <f t="shared" si="29"/>
        <v>1.7</v>
      </c>
      <c r="H254" s="26"/>
      <c r="I254" s="26"/>
    </row>
    <row r="255" spans="1:9" s="61" customFormat="1" ht="105" customHeight="1" x14ac:dyDescent="0.2">
      <c r="A255" s="32" t="s">
        <v>601</v>
      </c>
      <c r="B255" s="62" t="s">
        <v>597</v>
      </c>
      <c r="C255" s="26">
        <v>112.3</v>
      </c>
      <c r="D255" s="26">
        <v>112.3</v>
      </c>
      <c r="E255" s="60">
        <f t="shared" ref="E255:E354" si="34">D255-C255</f>
        <v>0</v>
      </c>
      <c r="F255" s="26">
        <v>92.5</v>
      </c>
      <c r="G255" s="60">
        <f t="shared" si="29"/>
        <v>-19.799999999999997</v>
      </c>
      <c r="H255" s="26">
        <f t="shared" si="32"/>
        <v>82.368655387355304</v>
      </c>
      <c r="I255" s="26"/>
    </row>
    <row r="256" spans="1:9" s="61" customFormat="1" ht="65.25" customHeight="1" x14ac:dyDescent="0.2">
      <c r="A256" s="32" t="s">
        <v>602</v>
      </c>
      <c r="B256" s="62" t="s">
        <v>598</v>
      </c>
      <c r="C256" s="26">
        <v>582.70000000000005</v>
      </c>
      <c r="D256" s="26">
        <v>582.70000000000005</v>
      </c>
      <c r="E256" s="60">
        <f t="shared" si="34"/>
        <v>0</v>
      </c>
      <c r="F256" s="26">
        <v>569.1</v>
      </c>
      <c r="G256" s="60">
        <f t="shared" si="29"/>
        <v>-13.600000000000023</v>
      </c>
      <c r="H256" s="26">
        <f t="shared" si="32"/>
        <v>97.666037412047359</v>
      </c>
      <c r="I256" s="26"/>
    </row>
    <row r="257" spans="1:9" s="61" customFormat="1" ht="65.25" customHeight="1" x14ac:dyDescent="0.2">
      <c r="A257" s="32" t="s">
        <v>603</v>
      </c>
      <c r="B257" s="62" t="s">
        <v>599</v>
      </c>
      <c r="C257" s="26">
        <v>59.4</v>
      </c>
      <c r="D257" s="26">
        <v>59.4</v>
      </c>
      <c r="E257" s="60">
        <f t="shared" si="34"/>
        <v>0</v>
      </c>
      <c r="F257" s="26">
        <v>81.8</v>
      </c>
      <c r="G257" s="60">
        <f t="shared" si="29"/>
        <v>22.4</v>
      </c>
      <c r="H257" s="26">
        <f t="shared" si="32"/>
        <v>137.7104377104377</v>
      </c>
      <c r="I257" s="26"/>
    </row>
    <row r="258" spans="1:9" s="30" customFormat="1" ht="38.25" x14ac:dyDescent="0.2">
      <c r="A258" s="34" t="s">
        <v>511</v>
      </c>
      <c r="B258" s="55" t="s">
        <v>489</v>
      </c>
      <c r="C258" s="18">
        <f>C261+C266+C259</f>
        <v>43.2</v>
      </c>
      <c r="D258" s="18">
        <f>D261+D266+D259</f>
        <v>43.2</v>
      </c>
      <c r="E258" s="18">
        <f t="shared" ref="E258" si="35">E261+E266+E259</f>
        <v>0</v>
      </c>
      <c r="F258" s="18">
        <f>F261+F266+F259</f>
        <v>106</v>
      </c>
      <c r="G258" s="60">
        <f t="shared" si="29"/>
        <v>62.8</v>
      </c>
      <c r="H258" s="18">
        <f t="shared" si="32"/>
        <v>245.37037037037038</v>
      </c>
      <c r="I258" s="18" t="e">
        <f>I261+#REF!+I267+I268+I284+#REF!</f>
        <v>#REF!</v>
      </c>
    </row>
    <row r="259" spans="1:9" s="30" customFormat="1" ht="60.75" customHeight="1" x14ac:dyDescent="0.2">
      <c r="A259" s="24" t="s">
        <v>719</v>
      </c>
      <c r="B259" s="57" t="s">
        <v>717</v>
      </c>
      <c r="C259" s="18">
        <f>C260</f>
        <v>12.5</v>
      </c>
      <c r="D259" s="18">
        <f>D260</f>
        <v>12.5</v>
      </c>
      <c r="E259" s="18">
        <f t="shared" ref="E259:F259" si="36">E260</f>
        <v>0</v>
      </c>
      <c r="F259" s="18">
        <f t="shared" si="36"/>
        <v>0</v>
      </c>
      <c r="G259" s="60">
        <f t="shared" si="29"/>
        <v>-12.5</v>
      </c>
      <c r="H259" s="18">
        <f t="shared" si="32"/>
        <v>0</v>
      </c>
      <c r="I259" s="18"/>
    </row>
    <row r="260" spans="1:9" s="30" customFormat="1" ht="78.75" customHeight="1" x14ac:dyDescent="0.2">
      <c r="A260" s="24" t="s">
        <v>720</v>
      </c>
      <c r="B260" s="57" t="s">
        <v>718</v>
      </c>
      <c r="C260" s="26">
        <v>12.5</v>
      </c>
      <c r="D260" s="26">
        <v>12.5</v>
      </c>
      <c r="E260" s="66"/>
      <c r="F260" s="26">
        <v>0</v>
      </c>
      <c r="G260" s="60">
        <f t="shared" si="29"/>
        <v>-12.5</v>
      </c>
      <c r="H260" s="26">
        <f t="shared" si="32"/>
        <v>0</v>
      </c>
      <c r="I260" s="18"/>
    </row>
    <row r="261" spans="1:9" ht="51" x14ac:dyDescent="0.2">
      <c r="A261" s="19" t="s">
        <v>524</v>
      </c>
      <c r="B261" s="57" t="s">
        <v>490</v>
      </c>
      <c r="C261" s="26">
        <f t="shared" ref="C261:E261" si="37">C262+C264+C263+C265+C266</f>
        <v>30.7</v>
      </c>
      <c r="D261" s="26">
        <v>30.7</v>
      </c>
      <c r="E261" s="26">
        <f t="shared" si="37"/>
        <v>0</v>
      </c>
      <c r="F261" s="26">
        <f>F262+F264+F263+F265</f>
        <v>85.100000000000009</v>
      </c>
      <c r="G261" s="60">
        <f t="shared" si="29"/>
        <v>54.400000000000006</v>
      </c>
      <c r="H261" s="26">
        <f t="shared" si="32"/>
        <v>277.19869706840393</v>
      </c>
      <c r="I261" s="26"/>
    </row>
    <row r="262" spans="1:9" ht="66.75" customHeight="1" x14ac:dyDescent="0.2">
      <c r="A262" s="19" t="s">
        <v>605</v>
      </c>
      <c r="B262" s="57" t="s">
        <v>604</v>
      </c>
      <c r="C262" s="26">
        <v>1.7</v>
      </c>
      <c r="D262" s="26">
        <v>1.7</v>
      </c>
      <c r="E262" s="60">
        <f t="shared" si="34"/>
        <v>0</v>
      </c>
      <c r="F262" s="26">
        <v>2.1</v>
      </c>
      <c r="G262" s="60">
        <f t="shared" si="29"/>
        <v>0.40000000000000013</v>
      </c>
      <c r="H262" s="26">
        <f t="shared" si="32"/>
        <v>123.52941176470588</v>
      </c>
      <c r="I262" s="26"/>
    </row>
    <row r="263" spans="1:9" ht="63.75" x14ac:dyDescent="0.2">
      <c r="A263" s="19" t="s">
        <v>735</v>
      </c>
      <c r="B263" s="57" t="s">
        <v>734</v>
      </c>
      <c r="C263" s="26">
        <v>0</v>
      </c>
      <c r="D263" s="26">
        <v>0</v>
      </c>
      <c r="E263" s="60"/>
      <c r="F263" s="26">
        <v>29.4</v>
      </c>
      <c r="G263" s="60">
        <f t="shared" si="29"/>
        <v>29.4</v>
      </c>
      <c r="H263" s="26"/>
      <c r="I263" s="26"/>
    </row>
    <row r="264" spans="1:9" ht="51" x14ac:dyDescent="0.2">
      <c r="A264" s="19" t="s">
        <v>631</v>
      </c>
      <c r="B264" s="57" t="s">
        <v>630</v>
      </c>
      <c r="C264" s="26">
        <v>29</v>
      </c>
      <c r="D264" s="26">
        <v>29</v>
      </c>
      <c r="E264" s="60">
        <f t="shared" si="34"/>
        <v>0</v>
      </c>
      <c r="F264" s="26">
        <v>51.4</v>
      </c>
      <c r="G264" s="60">
        <f t="shared" si="29"/>
        <v>22.4</v>
      </c>
      <c r="H264" s="26">
        <f t="shared" si="32"/>
        <v>177.24137931034483</v>
      </c>
      <c r="I264" s="26"/>
    </row>
    <row r="265" spans="1:9" ht="51" x14ac:dyDescent="0.2">
      <c r="A265" s="19" t="s">
        <v>737</v>
      </c>
      <c r="B265" s="57" t="s">
        <v>736</v>
      </c>
      <c r="C265" s="26">
        <v>0</v>
      </c>
      <c r="D265" s="26">
        <v>0</v>
      </c>
      <c r="E265" s="60"/>
      <c r="F265" s="26">
        <v>2.2000000000000002</v>
      </c>
      <c r="G265" s="60">
        <f t="shared" si="29"/>
        <v>2.2000000000000002</v>
      </c>
      <c r="H265" s="26"/>
      <c r="I265" s="26"/>
    </row>
    <row r="266" spans="1:9" ht="44.45" customHeight="1" x14ac:dyDescent="0.2">
      <c r="A266" s="19" t="s">
        <v>537</v>
      </c>
      <c r="B266" s="57" t="s">
        <v>536</v>
      </c>
      <c r="C266" s="26">
        <v>0</v>
      </c>
      <c r="D266" s="26">
        <v>0</v>
      </c>
      <c r="E266" s="60">
        <f t="shared" si="34"/>
        <v>0</v>
      </c>
      <c r="F266" s="26">
        <v>20.9</v>
      </c>
      <c r="G266" s="60">
        <f t="shared" si="29"/>
        <v>20.9</v>
      </c>
      <c r="H266" s="26"/>
      <c r="I266" s="26"/>
    </row>
    <row r="267" spans="1:9" ht="42.6" customHeight="1" x14ac:dyDescent="0.2">
      <c r="A267" s="34" t="s">
        <v>512</v>
      </c>
      <c r="B267" s="55" t="s">
        <v>491</v>
      </c>
      <c r="C267" s="18">
        <f>C268+C273</f>
        <v>622.79999999999995</v>
      </c>
      <c r="D267" s="18">
        <f>D268+D273</f>
        <v>622.79999999999995</v>
      </c>
      <c r="E267" s="60">
        <f t="shared" si="34"/>
        <v>0</v>
      </c>
      <c r="F267" s="18">
        <f>F268+F273</f>
        <v>174.2</v>
      </c>
      <c r="G267" s="60">
        <f t="shared" si="29"/>
        <v>-448.59999999999997</v>
      </c>
      <c r="H267" s="18">
        <f t="shared" si="32"/>
        <v>27.970456005138089</v>
      </c>
      <c r="I267" s="18"/>
    </row>
    <row r="268" spans="1:9" ht="51" x14ac:dyDescent="0.2">
      <c r="A268" s="19" t="s">
        <v>525</v>
      </c>
      <c r="B268" s="57" t="s">
        <v>492</v>
      </c>
      <c r="C268" s="26">
        <f>C270+C271+C272+C269</f>
        <v>622.79999999999995</v>
      </c>
      <c r="D268" s="26">
        <v>622.79999999999995</v>
      </c>
      <c r="E268" s="26">
        <f t="shared" ref="E268" si="38">E270+E271+E272</f>
        <v>0</v>
      </c>
      <c r="F268" s="26">
        <f>F270+F271+F272+F269</f>
        <v>137.19999999999999</v>
      </c>
      <c r="G268" s="60">
        <f t="shared" si="29"/>
        <v>-485.59999999999997</v>
      </c>
      <c r="H268" s="26">
        <f t="shared" si="32"/>
        <v>22.029543994861914</v>
      </c>
      <c r="I268" s="26" t="e">
        <f>#REF!</f>
        <v>#REF!</v>
      </c>
    </row>
    <row r="269" spans="1:9" ht="76.5" x14ac:dyDescent="0.2">
      <c r="A269" s="71" t="s">
        <v>633</v>
      </c>
      <c r="B269" s="65" t="s">
        <v>632</v>
      </c>
      <c r="C269" s="26">
        <v>30</v>
      </c>
      <c r="D269" s="26">
        <v>30</v>
      </c>
      <c r="E269" s="60">
        <f t="shared" si="34"/>
        <v>0</v>
      </c>
      <c r="F269" s="26">
        <v>15.2</v>
      </c>
      <c r="G269" s="60">
        <f t="shared" ref="G269:G332" si="39">F269-D269</f>
        <v>-14.8</v>
      </c>
      <c r="H269" s="26">
        <f t="shared" si="32"/>
        <v>50.666666666666657</v>
      </c>
      <c r="I269" s="26"/>
    </row>
    <row r="270" spans="1:9" ht="76.5" x14ac:dyDescent="0.2">
      <c r="A270" s="71" t="s">
        <v>635</v>
      </c>
      <c r="B270" s="65" t="s">
        <v>634</v>
      </c>
      <c r="C270" s="26">
        <v>9.3000000000000007</v>
      </c>
      <c r="D270" s="26">
        <v>9.3000000000000007</v>
      </c>
      <c r="E270" s="60">
        <f t="shared" si="34"/>
        <v>0</v>
      </c>
      <c r="F270" s="26">
        <v>2</v>
      </c>
      <c r="G270" s="60">
        <f t="shared" si="39"/>
        <v>-7.3000000000000007</v>
      </c>
      <c r="H270" s="26">
        <f t="shared" si="32"/>
        <v>21.50537634408602</v>
      </c>
      <c r="I270" s="26"/>
    </row>
    <row r="271" spans="1:9" ht="63.75" x14ac:dyDescent="0.2">
      <c r="A271" s="71" t="s">
        <v>721</v>
      </c>
      <c r="B271" s="65" t="s">
        <v>708</v>
      </c>
      <c r="C271" s="26">
        <v>583.5</v>
      </c>
      <c r="D271" s="26">
        <v>583.5</v>
      </c>
      <c r="E271" s="60">
        <f t="shared" si="34"/>
        <v>0</v>
      </c>
      <c r="F271" s="26">
        <v>120</v>
      </c>
      <c r="G271" s="60">
        <f t="shared" si="39"/>
        <v>-463.5</v>
      </c>
      <c r="H271" s="26">
        <f t="shared" si="32"/>
        <v>20.565552699228792</v>
      </c>
      <c r="I271" s="26"/>
    </row>
    <row r="272" spans="1:9" ht="51" hidden="1" x14ac:dyDescent="0.2">
      <c r="A272" s="71" t="s">
        <v>739</v>
      </c>
      <c r="B272" s="65" t="s">
        <v>738</v>
      </c>
      <c r="C272" s="26">
        <v>0</v>
      </c>
      <c r="D272" s="26">
        <v>0</v>
      </c>
      <c r="E272" s="60">
        <f t="shared" si="34"/>
        <v>0</v>
      </c>
      <c r="F272" s="26">
        <v>0</v>
      </c>
      <c r="G272" s="60">
        <f t="shared" si="39"/>
        <v>0</v>
      </c>
      <c r="H272" s="26"/>
      <c r="I272" s="26"/>
    </row>
    <row r="273" spans="1:9" ht="51" x14ac:dyDescent="0.2">
      <c r="A273" s="19" t="s">
        <v>577</v>
      </c>
      <c r="B273" s="57" t="s">
        <v>576</v>
      </c>
      <c r="C273" s="26">
        <v>0</v>
      </c>
      <c r="D273" s="26">
        <v>0</v>
      </c>
      <c r="E273" s="60">
        <f t="shared" si="34"/>
        <v>0</v>
      </c>
      <c r="F273" s="26">
        <v>37</v>
      </c>
      <c r="G273" s="60">
        <f t="shared" si="39"/>
        <v>37</v>
      </c>
      <c r="H273" s="26"/>
      <c r="I273" s="26"/>
    </row>
    <row r="274" spans="1:9" ht="38.25" x14ac:dyDescent="0.2">
      <c r="A274" s="16" t="s">
        <v>926</v>
      </c>
      <c r="B274" s="55" t="s">
        <v>925</v>
      </c>
      <c r="C274" s="18">
        <f>C275</f>
        <v>0.7</v>
      </c>
      <c r="D274" s="18">
        <f>D275</f>
        <v>0.7</v>
      </c>
      <c r="E274" s="69"/>
      <c r="F274" s="18">
        <f>F275</f>
        <v>3</v>
      </c>
      <c r="G274" s="60">
        <f t="shared" si="39"/>
        <v>2.2999999999999998</v>
      </c>
      <c r="H274" s="26">
        <f t="shared" si="32"/>
        <v>428.57142857142856</v>
      </c>
      <c r="I274" s="26"/>
    </row>
    <row r="275" spans="1:9" ht="54" customHeight="1" x14ac:dyDescent="0.2">
      <c r="A275" s="19" t="s">
        <v>740</v>
      </c>
      <c r="B275" s="57" t="s">
        <v>709</v>
      </c>
      <c r="C275" s="26">
        <f>C277</f>
        <v>0.7</v>
      </c>
      <c r="D275" s="26">
        <v>0.7</v>
      </c>
      <c r="E275" s="60">
        <f t="shared" si="34"/>
        <v>0</v>
      </c>
      <c r="F275" s="26">
        <f>F276+F277</f>
        <v>3</v>
      </c>
      <c r="G275" s="60">
        <f t="shared" si="39"/>
        <v>2.2999999999999998</v>
      </c>
      <c r="H275" s="26">
        <f t="shared" si="32"/>
        <v>428.57142857142856</v>
      </c>
      <c r="I275" s="26"/>
    </row>
    <row r="276" spans="1:9" ht="80.25" customHeight="1" x14ac:dyDescent="0.2">
      <c r="A276" s="19" t="s">
        <v>865</v>
      </c>
      <c r="B276" s="57" t="s">
        <v>864</v>
      </c>
      <c r="C276" s="26">
        <v>0</v>
      </c>
      <c r="D276" s="26">
        <v>0</v>
      </c>
      <c r="E276" s="60">
        <f t="shared" si="34"/>
        <v>0</v>
      </c>
      <c r="F276" s="26">
        <v>3</v>
      </c>
      <c r="G276" s="60">
        <f t="shared" si="39"/>
        <v>3</v>
      </c>
      <c r="H276" s="26"/>
      <c r="I276" s="26"/>
    </row>
    <row r="277" spans="1:9" ht="51" x14ac:dyDescent="0.2">
      <c r="A277" s="19" t="s">
        <v>741</v>
      </c>
      <c r="B277" s="57" t="s">
        <v>710</v>
      </c>
      <c r="C277" s="26">
        <v>0.7</v>
      </c>
      <c r="D277" s="26">
        <v>0.7</v>
      </c>
      <c r="E277" s="60">
        <f t="shared" si="34"/>
        <v>0</v>
      </c>
      <c r="F277" s="26">
        <v>0</v>
      </c>
      <c r="G277" s="60">
        <f t="shared" si="39"/>
        <v>-0.7</v>
      </c>
      <c r="H277" s="26">
        <f t="shared" si="32"/>
        <v>0</v>
      </c>
      <c r="I277" s="26"/>
    </row>
    <row r="278" spans="1:9" ht="39" customHeight="1" x14ac:dyDescent="0.2">
      <c r="A278" s="16" t="s">
        <v>654</v>
      </c>
      <c r="B278" s="55" t="s">
        <v>653</v>
      </c>
      <c r="C278" s="18">
        <f>C279</f>
        <v>1.8</v>
      </c>
      <c r="D278" s="18">
        <f>D279</f>
        <v>1.8</v>
      </c>
      <c r="E278" s="69">
        <f t="shared" si="34"/>
        <v>0</v>
      </c>
      <c r="F278" s="18">
        <f>F279</f>
        <v>0</v>
      </c>
      <c r="G278" s="60">
        <f t="shared" si="39"/>
        <v>-1.8</v>
      </c>
      <c r="H278" s="18">
        <f t="shared" si="32"/>
        <v>0</v>
      </c>
      <c r="I278" s="26"/>
    </row>
    <row r="279" spans="1:9" ht="63.75" customHeight="1" x14ac:dyDescent="0.2">
      <c r="A279" s="19" t="s">
        <v>669</v>
      </c>
      <c r="B279" s="57" t="s">
        <v>636</v>
      </c>
      <c r="C279" s="26">
        <v>1.8</v>
      </c>
      <c r="D279" s="26">
        <v>1.8</v>
      </c>
      <c r="E279" s="60"/>
      <c r="F279" s="26">
        <v>0</v>
      </c>
      <c r="G279" s="60">
        <f t="shared" si="39"/>
        <v>-1.8</v>
      </c>
      <c r="H279" s="26">
        <f t="shared" si="32"/>
        <v>0</v>
      </c>
      <c r="I279" s="26"/>
    </row>
    <row r="280" spans="1:9" ht="38.25" x14ac:dyDescent="0.2">
      <c r="A280" s="16" t="s">
        <v>924</v>
      </c>
      <c r="B280" s="55" t="s">
        <v>923</v>
      </c>
      <c r="C280" s="18">
        <v>0</v>
      </c>
      <c r="D280" s="18">
        <v>0</v>
      </c>
      <c r="E280" s="69"/>
      <c r="F280" s="18">
        <f>F281</f>
        <v>5</v>
      </c>
      <c r="G280" s="60">
        <f t="shared" si="39"/>
        <v>5</v>
      </c>
      <c r="H280" s="18"/>
      <c r="I280" s="26"/>
    </row>
    <row r="281" spans="1:9" ht="63.75" customHeight="1" x14ac:dyDescent="0.2">
      <c r="A281" s="19" t="s">
        <v>922</v>
      </c>
      <c r="B281" s="57" t="s">
        <v>921</v>
      </c>
      <c r="C281" s="26">
        <v>0</v>
      </c>
      <c r="D281" s="26">
        <v>0</v>
      </c>
      <c r="E281" s="60"/>
      <c r="F281" s="26">
        <v>5</v>
      </c>
      <c r="G281" s="60">
        <f t="shared" si="39"/>
        <v>5</v>
      </c>
      <c r="H281" s="26"/>
      <c r="I281" s="26"/>
    </row>
    <row r="282" spans="1:9" ht="38.25" x14ac:dyDescent="0.2">
      <c r="A282" s="34" t="s">
        <v>570</v>
      </c>
      <c r="B282" s="55" t="s">
        <v>568</v>
      </c>
      <c r="C282" s="18">
        <f>C283</f>
        <v>35.6</v>
      </c>
      <c r="D282" s="18">
        <f>D283</f>
        <v>35.6</v>
      </c>
      <c r="E282" s="60">
        <f t="shared" si="34"/>
        <v>0</v>
      </c>
      <c r="F282" s="18">
        <f>F283</f>
        <v>-38.5</v>
      </c>
      <c r="G282" s="60">
        <f t="shared" si="39"/>
        <v>-74.099999999999994</v>
      </c>
      <c r="H282" s="18">
        <f t="shared" si="32"/>
        <v>-108.14606741573034</v>
      </c>
      <c r="I282" s="18"/>
    </row>
    <row r="283" spans="1:9" ht="38.25" x14ac:dyDescent="0.2">
      <c r="A283" s="19" t="s">
        <v>571</v>
      </c>
      <c r="B283" s="57" t="s">
        <v>569</v>
      </c>
      <c r="C283" s="26">
        <v>35.6</v>
      </c>
      <c r="D283" s="26">
        <v>35.6</v>
      </c>
      <c r="E283" s="60">
        <f t="shared" si="34"/>
        <v>0</v>
      </c>
      <c r="F283" s="26">
        <v>-38.5</v>
      </c>
      <c r="G283" s="60">
        <f t="shared" si="39"/>
        <v>-74.099999999999994</v>
      </c>
      <c r="H283" s="26">
        <f t="shared" si="32"/>
        <v>-108.14606741573034</v>
      </c>
      <c r="I283" s="26"/>
    </row>
    <row r="284" spans="1:9" ht="51.75" customHeight="1" x14ac:dyDescent="0.2">
      <c r="A284" s="34" t="s">
        <v>526</v>
      </c>
      <c r="B284" s="55" t="s">
        <v>493</v>
      </c>
      <c r="C284" s="18">
        <f t="shared" ref="C284:F284" si="40">C285</f>
        <v>698.1</v>
      </c>
      <c r="D284" s="18">
        <f t="shared" si="40"/>
        <v>698.1</v>
      </c>
      <c r="E284" s="60">
        <f t="shared" si="34"/>
        <v>0</v>
      </c>
      <c r="F284" s="18">
        <f t="shared" si="40"/>
        <v>986.4</v>
      </c>
      <c r="G284" s="60">
        <f t="shared" si="39"/>
        <v>288.29999999999995</v>
      </c>
      <c r="H284" s="18">
        <f t="shared" si="32"/>
        <v>141.29780833691447</v>
      </c>
      <c r="I284" s="18" t="e">
        <f>#REF!</f>
        <v>#REF!</v>
      </c>
    </row>
    <row r="285" spans="1:9" s="30" customFormat="1" ht="63" customHeight="1" x14ac:dyDescent="0.2">
      <c r="A285" s="19" t="s">
        <v>513</v>
      </c>
      <c r="B285" s="57" t="s">
        <v>494</v>
      </c>
      <c r="C285" s="26">
        <f>C287+C290</f>
        <v>698.1</v>
      </c>
      <c r="D285" s="26">
        <f>D287+D290</f>
        <v>698.1</v>
      </c>
      <c r="E285" s="60">
        <f t="shared" si="34"/>
        <v>0</v>
      </c>
      <c r="F285" s="26">
        <f>F287+F290+F288+F289</f>
        <v>986.4</v>
      </c>
      <c r="G285" s="60">
        <f t="shared" si="39"/>
        <v>288.29999999999995</v>
      </c>
      <c r="H285" s="26">
        <f t="shared" si="32"/>
        <v>141.29780833691447</v>
      </c>
      <c r="I285" s="26">
        <v>0</v>
      </c>
    </row>
    <row r="286" spans="1:9" s="30" customFormat="1" ht="76.5" hidden="1" x14ac:dyDescent="0.2">
      <c r="A286" s="19" t="s">
        <v>638</v>
      </c>
      <c r="B286" s="57" t="s">
        <v>637</v>
      </c>
      <c r="C286" s="26"/>
      <c r="D286" s="26"/>
      <c r="E286" s="60">
        <f t="shared" si="34"/>
        <v>0</v>
      </c>
      <c r="F286" s="26">
        <v>0</v>
      </c>
      <c r="G286" s="60">
        <f t="shared" si="39"/>
        <v>0</v>
      </c>
      <c r="H286" s="26" t="e">
        <f t="shared" si="32"/>
        <v>#DIV/0!</v>
      </c>
      <c r="I286" s="26"/>
    </row>
    <row r="287" spans="1:9" s="30" customFormat="1" ht="76.5" x14ac:dyDescent="0.2">
      <c r="A287" s="19" t="s">
        <v>675</v>
      </c>
      <c r="B287" s="57" t="s">
        <v>674</v>
      </c>
      <c r="C287" s="26">
        <v>0</v>
      </c>
      <c r="D287" s="26">
        <v>0</v>
      </c>
      <c r="E287" s="60"/>
      <c r="F287" s="26">
        <v>4.5</v>
      </c>
      <c r="G287" s="60">
        <f t="shared" si="39"/>
        <v>4.5</v>
      </c>
      <c r="H287" s="26"/>
      <c r="I287" s="26"/>
    </row>
    <row r="288" spans="1:9" s="30" customFormat="1" ht="77.25" customHeight="1" x14ac:dyDescent="0.2">
      <c r="A288" s="19" t="s">
        <v>743</v>
      </c>
      <c r="B288" s="57" t="s">
        <v>742</v>
      </c>
      <c r="C288" s="26">
        <v>0</v>
      </c>
      <c r="D288" s="26">
        <v>0</v>
      </c>
      <c r="E288" s="60"/>
      <c r="F288" s="26">
        <v>-0.1</v>
      </c>
      <c r="G288" s="60">
        <f t="shared" si="39"/>
        <v>-0.1</v>
      </c>
      <c r="H288" s="26"/>
      <c r="I288" s="26"/>
    </row>
    <row r="289" spans="1:9" s="30" customFormat="1" ht="79.5" customHeight="1" x14ac:dyDescent="0.2">
      <c r="A289" s="19" t="s">
        <v>867</v>
      </c>
      <c r="B289" s="57" t="s">
        <v>866</v>
      </c>
      <c r="C289" s="26">
        <v>0</v>
      </c>
      <c r="D289" s="26">
        <v>0</v>
      </c>
      <c r="E289" s="60"/>
      <c r="F289" s="26">
        <v>2.5</v>
      </c>
      <c r="G289" s="60">
        <f t="shared" si="39"/>
        <v>2.5</v>
      </c>
      <c r="H289" s="26"/>
      <c r="I289" s="26"/>
    </row>
    <row r="290" spans="1:9" s="30" customFormat="1" ht="52.5" customHeight="1" x14ac:dyDescent="0.2">
      <c r="A290" s="19" t="s">
        <v>639</v>
      </c>
      <c r="B290" s="57" t="s">
        <v>791</v>
      </c>
      <c r="C290" s="26">
        <v>698.1</v>
      </c>
      <c r="D290" s="26">
        <v>698.1</v>
      </c>
      <c r="E290" s="60">
        <f t="shared" si="34"/>
        <v>0</v>
      </c>
      <c r="F290" s="26">
        <v>979.5</v>
      </c>
      <c r="G290" s="60">
        <f t="shared" si="39"/>
        <v>281.39999999999998</v>
      </c>
      <c r="H290" s="26">
        <f t="shared" si="32"/>
        <v>140.30941125913193</v>
      </c>
      <c r="I290" s="26"/>
    </row>
    <row r="291" spans="1:9" s="30" customFormat="1" ht="43.9" customHeight="1" x14ac:dyDescent="0.2">
      <c r="A291" s="34" t="s">
        <v>574</v>
      </c>
      <c r="B291" s="55" t="s">
        <v>572</v>
      </c>
      <c r="C291" s="18">
        <f>C292</f>
        <v>46.9</v>
      </c>
      <c r="D291" s="18">
        <f>D292</f>
        <v>46.9</v>
      </c>
      <c r="E291" s="60">
        <f t="shared" si="34"/>
        <v>0</v>
      </c>
      <c r="F291" s="18">
        <f>F292</f>
        <v>20.5</v>
      </c>
      <c r="G291" s="60">
        <f t="shared" si="39"/>
        <v>-26.4</v>
      </c>
      <c r="H291" s="18">
        <f t="shared" si="32"/>
        <v>43.710021321961619</v>
      </c>
      <c r="I291" s="18"/>
    </row>
    <row r="292" spans="1:9" s="30" customFormat="1" ht="69" customHeight="1" x14ac:dyDescent="0.2">
      <c r="A292" s="19" t="s">
        <v>607</v>
      </c>
      <c r="B292" s="57" t="s">
        <v>606</v>
      </c>
      <c r="C292" s="26">
        <f>C293+C294+C295+C296</f>
        <v>46.9</v>
      </c>
      <c r="D292" s="26">
        <f>D293+D294+D295+D296</f>
        <v>46.9</v>
      </c>
      <c r="E292" s="60">
        <f t="shared" si="34"/>
        <v>0</v>
      </c>
      <c r="F292" s="26">
        <f>F293+F294+F295+F296</f>
        <v>20.5</v>
      </c>
      <c r="G292" s="60">
        <f t="shared" si="39"/>
        <v>-26.4</v>
      </c>
      <c r="H292" s="26">
        <f t="shared" si="32"/>
        <v>43.710021321961619</v>
      </c>
      <c r="I292" s="18"/>
    </row>
    <row r="293" spans="1:9" s="30" customFormat="1" ht="84" customHeight="1" x14ac:dyDescent="0.2">
      <c r="A293" s="19" t="s">
        <v>641</v>
      </c>
      <c r="B293" s="57" t="s">
        <v>640</v>
      </c>
      <c r="C293" s="26">
        <v>4.4000000000000004</v>
      </c>
      <c r="D293" s="26">
        <v>4.4000000000000004</v>
      </c>
      <c r="E293" s="60">
        <f t="shared" si="34"/>
        <v>0</v>
      </c>
      <c r="F293" s="26">
        <v>2.6</v>
      </c>
      <c r="G293" s="60">
        <f t="shared" si="39"/>
        <v>-1.8000000000000003</v>
      </c>
      <c r="H293" s="26">
        <f t="shared" si="32"/>
        <v>59.090909090909079</v>
      </c>
      <c r="I293" s="18"/>
    </row>
    <row r="294" spans="1:9" s="30" customFormat="1" ht="92.25" customHeight="1" x14ac:dyDescent="0.2">
      <c r="A294" s="19" t="s">
        <v>643</v>
      </c>
      <c r="B294" s="57" t="s">
        <v>642</v>
      </c>
      <c r="C294" s="26">
        <v>19.600000000000001</v>
      </c>
      <c r="D294" s="26">
        <v>19.600000000000001</v>
      </c>
      <c r="E294" s="66">
        <f t="shared" si="34"/>
        <v>0</v>
      </c>
      <c r="F294" s="26">
        <v>13.1</v>
      </c>
      <c r="G294" s="60">
        <f t="shared" si="39"/>
        <v>-6.5000000000000018</v>
      </c>
      <c r="H294" s="26">
        <f t="shared" si="32"/>
        <v>66.836734693877546</v>
      </c>
      <c r="I294" s="18"/>
    </row>
    <row r="295" spans="1:9" s="30" customFormat="1" ht="127.5" hidden="1" x14ac:dyDescent="0.2">
      <c r="A295" s="19" t="s">
        <v>668</v>
      </c>
      <c r="B295" s="57" t="s">
        <v>644</v>
      </c>
      <c r="C295" s="18"/>
      <c r="D295" s="18"/>
      <c r="E295" s="60">
        <f t="shared" si="34"/>
        <v>0</v>
      </c>
      <c r="F295" s="26">
        <v>0</v>
      </c>
      <c r="G295" s="60">
        <f t="shared" si="39"/>
        <v>0</v>
      </c>
      <c r="H295" s="26" t="e">
        <f t="shared" si="32"/>
        <v>#DIV/0!</v>
      </c>
      <c r="I295" s="18"/>
    </row>
    <row r="296" spans="1:9" s="30" customFormat="1" ht="81" customHeight="1" x14ac:dyDescent="0.2">
      <c r="A296" s="19" t="s">
        <v>575</v>
      </c>
      <c r="B296" s="57" t="s">
        <v>573</v>
      </c>
      <c r="C296" s="26">
        <v>22.9</v>
      </c>
      <c r="D296" s="26">
        <v>22.9</v>
      </c>
      <c r="E296" s="60">
        <f t="shared" si="34"/>
        <v>0</v>
      </c>
      <c r="F296" s="26">
        <v>4.8</v>
      </c>
      <c r="G296" s="60">
        <f t="shared" si="39"/>
        <v>-18.099999999999998</v>
      </c>
      <c r="H296" s="26">
        <f t="shared" si="32"/>
        <v>20.960698689956335</v>
      </c>
      <c r="I296" s="26"/>
    </row>
    <row r="297" spans="1:9" s="30" customFormat="1" ht="38.25" hidden="1" x14ac:dyDescent="0.2">
      <c r="A297" s="19" t="s">
        <v>678</v>
      </c>
      <c r="B297" s="57" t="s">
        <v>676</v>
      </c>
      <c r="C297" s="26">
        <v>0</v>
      </c>
      <c r="D297" s="26">
        <f>D298</f>
        <v>0</v>
      </c>
      <c r="E297" s="60"/>
      <c r="F297" s="26">
        <f>F298</f>
        <v>0</v>
      </c>
      <c r="G297" s="60">
        <f t="shared" si="39"/>
        <v>0</v>
      </c>
      <c r="H297" s="26" t="e">
        <f t="shared" si="32"/>
        <v>#DIV/0!</v>
      </c>
      <c r="I297" s="26"/>
    </row>
    <row r="298" spans="1:9" s="30" customFormat="1" ht="51" hidden="1" x14ac:dyDescent="0.2">
      <c r="A298" s="19" t="s">
        <v>679</v>
      </c>
      <c r="B298" s="57" t="s">
        <v>677</v>
      </c>
      <c r="C298" s="26"/>
      <c r="D298" s="26"/>
      <c r="E298" s="60"/>
      <c r="F298" s="26"/>
      <c r="G298" s="60">
        <f t="shared" si="39"/>
        <v>0</v>
      </c>
      <c r="H298" s="26" t="e">
        <f t="shared" si="32"/>
        <v>#DIV/0!</v>
      </c>
      <c r="I298" s="26"/>
    </row>
    <row r="299" spans="1:9" s="30" customFormat="1" ht="38.25" x14ac:dyDescent="0.2">
      <c r="A299" s="16" t="s">
        <v>667</v>
      </c>
      <c r="B299" s="55" t="s">
        <v>645</v>
      </c>
      <c r="C299" s="18">
        <f>C300</f>
        <v>12.7</v>
      </c>
      <c r="D299" s="18">
        <f>D300</f>
        <v>12.7</v>
      </c>
      <c r="E299" s="69">
        <f t="shared" si="34"/>
        <v>0</v>
      </c>
      <c r="F299" s="18">
        <f>F300</f>
        <v>11.1</v>
      </c>
      <c r="G299" s="60">
        <f t="shared" si="39"/>
        <v>-1.5999999999999996</v>
      </c>
      <c r="H299" s="18">
        <f t="shared" si="32"/>
        <v>87.4015748031496</v>
      </c>
      <c r="I299" s="26"/>
    </row>
    <row r="300" spans="1:9" s="30" customFormat="1" ht="51" x14ac:dyDescent="0.2">
      <c r="A300" s="19" t="s">
        <v>666</v>
      </c>
      <c r="B300" s="57" t="s">
        <v>646</v>
      </c>
      <c r="C300" s="26">
        <f>SUM(C301:C303)</f>
        <v>12.7</v>
      </c>
      <c r="D300" s="26">
        <v>12.7</v>
      </c>
      <c r="E300" s="60">
        <f t="shared" si="34"/>
        <v>0</v>
      </c>
      <c r="F300" s="26">
        <f>SUM(F301:F303)</f>
        <v>11.1</v>
      </c>
      <c r="G300" s="60">
        <f t="shared" si="39"/>
        <v>-1.5999999999999996</v>
      </c>
      <c r="H300" s="26">
        <f t="shared" si="32"/>
        <v>87.4015748031496</v>
      </c>
      <c r="I300" s="26"/>
    </row>
    <row r="301" spans="1:9" s="30" customFormat="1" ht="79.5" customHeight="1" x14ac:dyDescent="0.2">
      <c r="A301" s="19" t="s">
        <v>665</v>
      </c>
      <c r="B301" s="57" t="s">
        <v>647</v>
      </c>
      <c r="C301" s="26">
        <v>3</v>
      </c>
      <c r="D301" s="26">
        <v>3</v>
      </c>
      <c r="E301" s="60">
        <f t="shared" si="34"/>
        <v>0</v>
      </c>
      <c r="F301" s="26">
        <v>4</v>
      </c>
      <c r="G301" s="60">
        <f t="shared" si="39"/>
        <v>1</v>
      </c>
      <c r="H301" s="26">
        <f t="shared" si="32"/>
        <v>133.33333333333331</v>
      </c>
      <c r="I301" s="26"/>
    </row>
    <row r="302" spans="1:9" s="30" customFormat="1" ht="96" customHeight="1" x14ac:dyDescent="0.2">
      <c r="A302" s="19" t="s">
        <v>664</v>
      </c>
      <c r="B302" s="57" t="s">
        <v>648</v>
      </c>
      <c r="C302" s="26">
        <v>3.6</v>
      </c>
      <c r="D302" s="26">
        <v>3.6</v>
      </c>
      <c r="E302" s="60">
        <f t="shared" si="34"/>
        <v>0</v>
      </c>
      <c r="F302" s="26">
        <v>3.5</v>
      </c>
      <c r="G302" s="60">
        <f t="shared" si="39"/>
        <v>-0.10000000000000009</v>
      </c>
      <c r="H302" s="26">
        <f t="shared" si="32"/>
        <v>97.222222222222214</v>
      </c>
      <c r="I302" s="26"/>
    </row>
    <row r="303" spans="1:9" s="30" customFormat="1" ht="38.25" x14ac:dyDescent="0.2">
      <c r="A303" s="19" t="s">
        <v>681</v>
      </c>
      <c r="B303" s="57" t="s">
        <v>680</v>
      </c>
      <c r="C303" s="26">
        <v>6.1</v>
      </c>
      <c r="D303" s="26">
        <v>6.1</v>
      </c>
      <c r="E303" s="60">
        <f t="shared" si="34"/>
        <v>0</v>
      </c>
      <c r="F303" s="26">
        <v>3.6</v>
      </c>
      <c r="G303" s="60">
        <f t="shared" si="39"/>
        <v>-2.4999999999999996</v>
      </c>
      <c r="H303" s="26">
        <f t="shared" si="32"/>
        <v>59.016393442622963</v>
      </c>
      <c r="I303" s="26"/>
    </row>
    <row r="304" spans="1:9" s="30" customFormat="1" ht="63.75" hidden="1" x14ac:dyDescent="0.2">
      <c r="A304" s="34" t="s">
        <v>514</v>
      </c>
      <c r="B304" s="55" t="s">
        <v>495</v>
      </c>
      <c r="C304" s="18">
        <v>0</v>
      </c>
      <c r="D304" s="18">
        <f>D305</f>
        <v>0</v>
      </c>
      <c r="E304" s="60">
        <f t="shared" si="34"/>
        <v>0</v>
      </c>
      <c r="F304" s="18">
        <f>F305</f>
        <v>0</v>
      </c>
      <c r="G304" s="60">
        <f t="shared" si="39"/>
        <v>0</v>
      </c>
      <c r="H304" s="18" t="e">
        <f t="shared" si="32"/>
        <v>#DIV/0!</v>
      </c>
      <c r="I304" s="18">
        <f>I306</f>
        <v>0</v>
      </c>
    </row>
    <row r="305" spans="1:9" ht="76.5" hidden="1" x14ac:dyDescent="0.2">
      <c r="A305" s="19" t="s">
        <v>527</v>
      </c>
      <c r="B305" s="57" t="s">
        <v>496</v>
      </c>
      <c r="C305" s="26">
        <v>0</v>
      </c>
      <c r="D305" s="26">
        <v>0</v>
      </c>
      <c r="E305" s="60">
        <f t="shared" si="34"/>
        <v>0</v>
      </c>
      <c r="F305" s="26">
        <v>0</v>
      </c>
      <c r="G305" s="60">
        <f t="shared" si="39"/>
        <v>0</v>
      </c>
      <c r="H305" s="18" t="e">
        <f t="shared" si="32"/>
        <v>#DIV/0!</v>
      </c>
      <c r="I305" s="26" t="e">
        <f>#REF!</f>
        <v>#REF!</v>
      </c>
    </row>
    <row r="306" spans="1:9" ht="38.25" x14ac:dyDescent="0.2">
      <c r="A306" s="34" t="s">
        <v>515</v>
      </c>
      <c r="B306" s="55" t="s">
        <v>497</v>
      </c>
      <c r="C306" s="18">
        <f>C307+C317</f>
        <v>818.8</v>
      </c>
      <c r="D306" s="18">
        <f>D307+D317</f>
        <v>818.8</v>
      </c>
      <c r="E306" s="60">
        <f t="shared" si="34"/>
        <v>0</v>
      </c>
      <c r="F306" s="18">
        <f>F307+F317</f>
        <v>86.600000000000009</v>
      </c>
      <c r="G306" s="60">
        <f t="shared" si="39"/>
        <v>-732.19999999999993</v>
      </c>
      <c r="H306" s="18">
        <f t="shared" si="32"/>
        <v>10.576453346360529</v>
      </c>
      <c r="I306" s="18"/>
    </row>
    <row r="307" spans="1:9" s="30" customFormat="1" ht="55.9" customHeight="1" x14ac:dyDescent="0.2">
      <c r="A307" s="19" t="s">
        <v>516</v>
      </c>
      <c r="B307" s="57" t="s">
        <v>498</v>
      </c>
      <c r="C307" s="26">
        <f>SUM(C308:C316)</f>
        <v>818.8</v>
      </c>
      <c r="D307" s="26">
        <f>SUM(D308:D316)</f>
        <v>818.8</v>
      </c>
      <c r="E307" s="60">
        <f t="shared" si="34"/>
        <v>0</v>
      </c>
      <c r="F307" s="26">
        <f>F308+F311+F309+F315+F316+F313+F312+F314+F310</f>
        <v>82.800000000000011</v>
      </c>
      <c r="G307" s="60">
        <f t="shared" si="39"/>
        <v>-736</v>
      </c>
      <c r="H307" s="26">
        <f t="shared" si="32"/>
        <v>10.1123595505618</v>
      </c>
      <c r="I307" s="26">
        <f>I318</f>
        <v>0</v>
      </c>
    </row>
    <row r="308" spans="1:9" s="30" customFormat="1" ht="109.5" customHeight="1" x14ac:dyDescent="0.2">
      <c r="A308" s="19" t="s">
        <v>610</v>
      </c>
      <c r="B308" s="57" t="s">
        <v>608</v>
      </c>
      <c r="C308" s="26">
        <v>664.6</v>
      </c>
      <c r="D308" s="26">
        <v>664.6</v>
      </c>
      <c r="E308" s="60">
        <f t="shared" si="34"/>
        <v>0</v>
      </c>
      <c r="F308" s="26">
        <v>5</v>
      </c>
      <c r="G308" s="60">
        <f t="shared" si="39"/>
        <v>-659.6</v>
      </c>
      <c r="H308" s="26">
        <f t="shared" si="32"/>
        <v>0.75233222991272941</v>
      </c>
      <c r="I308" s="26"/>
    </row>
    <row r="309" spans="1:9" s="30" customFormat="1" ht="55.9" customHeight="1" x14ac:dyDescent="0.2">
      <c r="A309" s="19" t="s">
        <v>663</v>
      </c>
      <c r="B309" s="57" t="s">
        <v>649</v>
      </c>
      <c r="C309" s="26">
        <v>44.3</v>
      </c>
      <c r="D309" s="26">
        <v>44.3</v>
      </c>
      <c r="E309" s="60">
        <f t="shared" si="34"/>
        <v>0</v>
      </c>
      <c r="F309" s="26">
        <v>9.1999999999999993</v>
      </c>
      <c r="G309" s="60">
        <f t="shared" si="39"/>
        <v>-35.099999999999994</v>
      </c>
      <c r="H309" s="26">
        <f t="shared" si="32"/>
        <v>20.767494356659142</v>
      </c>
      <c r="I309" s="26"/>
    </row>
    <row r="310" spans="1:9" s="30" customFormat="1" ht="80.25" customHeight="1" x14ac:dyDescent="0.2">
      <c r="A310" s="19" t="s">
        <v>918</v>
      </c>
      <c r="B310" s="57" t="s">
        <v>917</v>
      </c>
      <c r="C310" s="26">
        <v>0</v>
      </c>
      <c r="D310" s="26">
        <v>0</v>
      </c>
      <c r="E310" s="60">
        <f t="shared" si="34"/>
        <v>0</v>
      </c>
      <c r="F310" s="26">
        <v>1.5</v>
      </c>
      <c r="G310" s="60">
        <f t="shared" si="39"/>
        <v>1.5</v>
      </c>
      <c r="H310" s="26"/>
      <c r="I310" s="26"/>
    </row>
    <row r="311" spans="1:9" s="30" customFormat="1" ht="55.9" customHeight="1" x14ac:dyDescent="0.2">
      <c r="A311" s="19" t="s">
        <v>611</v>
      </c>
      <c r="B311" s="57" t="s">
        <v>609</v>
      </c>
      <c r="C311" s="26">
        <v>8.5</v>
      </c>
      <c r="D311" s="26">
        <v>8.5</v>
      </c>
      <c r="E311" s="60">
        <f t="shared" si="34"/>
        <v>0</v>
      </c>
      <c r="F311" s="26">
        <v>25</v>
      </c>
      <c r="G311" s="60">
        <f t="shared" si="39"/>
        <v>16.5</v>
      </c>
      <c r="H311" s="26">
        <f t="shared" si="32"/>
        <v>294.11764705882354</v>
      </c>
      <c r="I311" s="26"/>
    </row>
    <row r="312" spans="1:9" s="30" customFormat="1" ht="73.150000000000006" hidden="1" customHeight="1" x14ac:dyDescent="0.2">
      <c r="A312" s="19" t="s">
        <v>745</v>
      </c>
      <c r="B312" s="57" t="s">
        <v>744</v>
      </c>
      <c r="C312" s="26">
        <v>0</v>
      </c>
      <c r="D312" s="26">
        <v>0</v>
      </c>
      <c r="E312" s="60">
        <f t="shared" si="34"/>
        <v>0</v>
      </c>
      <c r="F312" s="26">
        <v>0</v>
      </c>
      <c r="G312" s="60">
        <f t="shared" si="39"/>
        <v>0</v>
      </c>
      <c r="H312" s="26"/>
      <c r="I312" s="26"/>
    </row>
    <row r="313" spans="1:9" s="30" customFormat="1" ht="86.25" customHeight="1" x14ac:dyDescent="0.2">
      <c r="A313" s="19" t="s">
        <v>683</v>
      </c>
      <c r="B313" s="57" t="s">
        <v>682</v>
      </c>
      <c r="C313" s="26">
        <v>0</v>
      </c>
      <c r="D313" s="26">
        <v>0</v>
      </c>
      <c r="E313" s="60">
        <f>D313-C313</f>
        <v>0</v>
      </c>
      <c r="F313" s="26">
        <v>10</v>
      </c>
      <c r="G313" s="60">
        <f t="shared" si="39"/>
        <v>10</v>
      </c>
      <c r="H313" s="26"/>
      <c r="I313" s="26"/>
    </row>
    <row r="314" spans="1:9" s="30" customFormat="1" ht="71.45" hidden="1" customHeight="1" x14ac:dyDescent="0.2">
      <c r="A314" s="19" t="s">
        <v>780</v>
      </c>
      <c r="B314" s="57" t="s">
        <v>779</v>
      </c>
      <c r="C314" s="26">
        <v>0</v>
      </c>
      <c r="D314" s="26">
        <v>0</v>
      </c>
      <c r="E314" s="60"/>
      <c r="F314" s="26">
        <v>0</v>
      </c>
      <c r="G314" s="60">
        <f t="shared" si="39"/>
        <v>0</v>
      </c>
      <c r="H314" s="26"/>
      <c r="I314" s="26"/>
    </row>
    <row r="315" spans="1:9" s="30" customFormat="1" ht="98.25" customHeight="1" x14ac:dyDescent="0.2">
      <c r="A315" s="19" t="s">
        <v>662</v>
      </c>
      <c r="B315" s="57" t="s">
        <v>650</v>
      </c>
      <c r="C315" s="26">
        <v>26.4</v>
      </c>
      <c r="D315" s="26">
        <v>26.4</v>
      </c>
      <c r="E315" s="60">
        <f t="shared" si="34"/>
        <v>0</v>
      </c>
      <c r="F315" s="26">
        <v>12.5</v>
      </c>
      <c r="G315" s="60">
        <f t="shared" si="39"/>
        <v>-13.899999999999999</v>
      </c>
      <c r="H315" s="26">
        <f t="shared" si="32"/>
        <v>47.348484848484851</v>
      </c>
      <c r="I315" s="26"/>
    </row>
    <row r="316" spans="1:9" s="30" customFormat="1" ht="55.9" customHeight="1" x14ac:dyDescent="0.2">
      <c r="A316" s="19" t="s">
        <v>661</v>
      </c>
      <c r="B316" s="57" t="s">
        <v>651</v>
      </c>
      <c r="C316" s="26">
        <v>75</v>
      </c>
      <c r="D316" s="26">
        <v>75</v>
      </c>
      <c r="E316" s="60">
        <f t="shared" si="34"/>
        <v>0</v>
      </c>
      <c r="F316" s="26">
        <v>19.600000000000001</v>
      </c>
      <c r="G316" s="60">
        <f t="shared" si="39"/>
        <v>-55.4</v>
      </c>
      <c r="H316" s="26">
        <f t="shared" si="32"/>
        <v>26.133333333333336</v>
      </c>
      <c r="I316" s="26"/>
    </row>
    <row r="317" spans="1:9" s="30" customFormat="1" ht="46.5" customHeight="1" x14ac:dyDescent="0.2">
      <c r="A317" s="19" t="s">
        <v>539</v>
      </c>
      <c r="B317" s="57" t="s">
        <v>538</v>
      </c>
      <c r="C317" s="26">
        <v>0</v>
      </c>
      <c r="D317" s="26">
        <v>0</v>
      </c>
      <c r="E317" s="60">
        <f t="shared" si="34"/>
        <v>0</v>
      </c>
      <c r="F317" s="26">
        <v>3.8</v>
      </c>
      <c r="G317" s="60">
        <f t="shared" si="39"/>
        <v>3.8</v>
      </c>
      <c r="H317" s="26"/>
      <c r="I317" s="26"/>
    </row>
    <row r="318" spans="1:9" ht="45.75" customHeight="1" x14ac:dyDescent="0.2">
      <c r="A318" s="34" t="s">
        <v>517</v>
      </c>
      <c r="B318" s="55" t="s">
        <v>499</v>
      </c>
      <c r="C318" s="18">
        <f t="shared" ref="C318:F318" si="41">C319</f>
        <v>1345.3</v>
      </c>
      <c r="D318" s="18">
        <f t="shared" si="41"/>
        <v>1345.3</v>
      </c>
      <c r="E318" s="60">
        <f t="shared" si="34"/>
        <v>0</v>
      </c>
      <c r="F318" s="18">
        <f t="shared" si="41"/>
        <v>1379.1000000000001</v>
      </c>
      <c r="G318" s="60">
        <f t="shared" si="39"/>
        <v>33.800000000000182</v>
      </c>
      <c r="H318" s="18">
        <f t="shared" si="32"/>
        <v>102.51245075447856</v>
      </c>
      <c r="I318" s="18"/>
    </row>
    <row r="319" spans="1:9" ht="51" x14ac:dyDescent="0.2">
      <c r="A319" s="19" t="s">
        <v>518</v>
      </c>
      <c r="B319" s="57" t="s">
        <v>500</v>
      </c>
      <c r="C319" s="26">
        <f t="shared" ref="C319" si="42">C325+C326+C320+C324+C321+C322+C323</f>
        <v>1345.3</v>
      </c>
      <c r="D319" s="26">
        <v>1345.3</v>
      </c>
      <c r="E319" s="26">
        <f t="shared" ref="E319" si="43">E325+E326+E320+E324+E321+E322+E323</f>
        <v>0</v>
      </c>
      <c r="F319" s="26">
        <f>F325+F326+F320+F324+F321+F322+F323</f>
        <v>1379.1000000000001</v>
      </c>
      <c r="G319" s="60">
        <f t="shared" si="39"/>
        <v>33.800000000000182</v>
      </c>
      <c r="H319" s="26">
        <f t="shared" si="32"/>
        <v>102.51245075447856</v>
      </c>
      <c r="I319" s="26"/>
    </row>
    <row r="320" spans="1:9" ht="70.900000000000006" hidden="1" customHeight="1" x14ac:dyDescent="0.2">
      <c r="A320" s="19" t="s">
        <v>660</v>
      </c>
      <c r="B320" s="57" t="s">
        <v>652</v>
      </c>
      <c r="C320" s="26">
        <v>0</v>
      </c>
      <c r="D320" s="26">
        <v>0</v>
      </c>
      <c r="E320" s="60">
        <f t="shared" si="34"/>
        <v>0</v>
      </c>
      <c r="F320" s="26">
        <v>0</v>
      </c>
      <c r="G320" s="60">
        <f t="shared" si="39"/>
        <v>0</v>
      </c>
      <c r="H320" s="26" t="e">
        <f t="shared" si="32"/>
        <v>#DIV/0!</v>
      </c>
      <c r="I320" s="26"/>
    </row>
    <row r="321" spans="1:9" ht="70.900000000000006" hidden="1" customHeight="1" x14ac:dyDescent="0.2">
      <c r="A321" s="19" t="s">
        <v>748</v>
      </c>
      <c r="B321" s="57" t="s">
        <v>747</v>
      </c>
      <c r="C321" s="26">
        <v>0</v>
      </c>
      <c r="D321" s="26">
        <v>0</v>
      </c>
      <c r="E321" s="60"/>
      <c r="F321" s="26">
        <v>0</v>
      </c>
      <c r="G321" s="60">
        <f t="shared" si="39"/>
        <v>0</v>
      </c>
      <c r="H321" s="26" t="e">
        <f t="shared" si="32"/>
        <v>#DIV/0!</v>
      </c>
      <c r="I321" s="26"/>
    </row>
    <row r="322" spans="1:9" ht="148.5" customHeight="1" x14ac:dyDescent="0.2">
      <c r="A322" s="19" t="s">
        <v>750</v>
      </c>
      <c r="B322" s="57" t="s">
        <v>749</v>
      </c>
      <c r="C322" s="26">
        <v>4.4000000000000004</v>
      </c>
      <c r="D322" s="26">
        <v>4.4000000000000004</v>
      </c>
      <c r="E322" s="60"/>
      <c r="F322" s="26">
        <v>26</v>
      </c>
      <c r="G322" s="60">
        <f t="shared" si="39"/>
        <v>21.6</v>
      </c>
      <c r="H322" s="26">
        <f t="shared" si="32"/>
        <v>590.90909090909088</v>
      </c>
      <c r="I322" s="26"/>
    </row>
    <row r="323" spans="1:9" ht="81.599999999999994" customHeight="1" x14ac:dyDescent="0.2">
      <c r="A323" s="19" t="s">
        <v>752</v>
      </c>
      <c r="B323" s="57" t="s">
        <v>751</v>
      </c>
      <c r="C323" s="26">
        <v>0</v>
      </c>
      <c r="D323" s="26">
        <v>0</v>
      </c>
      <c r="E323" s="60"/>
      <c r="F323" s="26">
        <v>43.7</v>
      </c>
      <c r="G323" s="60">
        <f t="shared" si="39"/>
        <v>43.7</v>
      </c>
      <c r="H323" s="26"/>
      <c r="I323" s="26"/>
    </row>
    <row r="324" spans="1:9" ht="96" customHeight="1" x14ac:dyDescent="0.2">
      <c r="A324" s="19" t="s">
        <v>746</v>
      </c>
      <c r="B324" s="57" t="s">
        <v>711</v>
      </c>
      <c r="C324" s="26">
        <v>0</v>
      </c>
      <c r="D324" s="26">
        <v>0</v>
      </c>
      <c r="E324" s="60">
        <f t="shared" si="34"/>
        <v>0</v>
      </c>
      <c r="F324" s="26">
        <v>2.5</v>
      </c>
      <c r="G324" s="60">
        <f t="shared" si="39"/>
        <v>2.5</v>
      </c>
      <c r="H324" s="26"/>
      <c r="I324" s="26"/>
    </row>
    <row r="325" spans="1:9" ht="63.75" x14ac:dyDescent="0.2">
      <c r="A325" s="19" t="s">
        <v>614</v>
      </c>
      <c r="B325" s="57" t="s">
        <v>612</v>
      </c>
      <c r="C325" s="26">
        <v>57.1</v>
      </c>
      <c r="D325" s="26">
        <v>57.1</v>
      </c>
      <c r="E325" s="60">
        <f t="shared" si="34"/>
        <v>0</v>
      </c>
      <c r="F325" s="26">
        <v>73.5</v>
      </c>
      <c r="G325" s="60">
        <f t="shared" si="39"/>
        <v>16.399999999999999</v>
      </c>
      <c r="H325" s="26">
        <f t="shared" si="32"/>
        <v>128.7215411558669</v>
      </c>
      <c r="I325" s="26"/>
    </row>
    <row r="326" spans="1:9" ht="57.6" customHeight="1" x14ac:dyDescent="0.2">
      <c r="A326" s="19" t="s">
        <v>615</v>
      </c>
      <c r="B326" s="57" t="s">
        <v>613</v>
      </c>
      <c r="C326" s="26">
        <v>1283.8</v>
      </c>
      <c r="D326" s="26">
        <v>1283.8</v>
      </c>
      <c r="E326" s="60">
        <f t="shared" si="34"/>
        <v>0</v>
      </c>
      <c r="F326" s="26">
        <v>1233.4000000000001</v>
      </c>
      <c r="G326" s="60">
        <f t="shared" si="39"/>
        <v>-50.399999999999864</v>
      </c>
      <c r="H326" s="26">
        <f t="shared" si="32"/>
        <v>96.074154852780808</v>
      </c>
      <c r="I326" s="26"/>
    </row>
    <row r="327" spans="1:9" ht="76.5" x14ac:dyDescent="0.2">
      <c r="A327" s="16" t="s">
        <v>690</v>
      </c>
      <c r="B327" s="55" t="s">
        <v>688</v>
      </c>
      <c r="C327" s="18">
        <f>C328</f>
        <v>269.60000000000002</v>
      </c>
      <c r="D327" s="18">
        <f>D328</f>
        <v>269.60000000000002</v>
      </c>
      <c r="E327" s="69"/>
      <c r="F327" s="18">
        <f>F328</f>
        <v>365.3</v>
      </c>
      <c r="G327" s="60">
        <f t="shared" si="39"/>
        <v>95.699999999999989</v>
      </c>
      <c r="H327" s="18">
        <f t="shared" si="32"/>
        <v>135.49703264094956</v>
      </c>
      <c r="I327" s="26"/>
    </row>
    <row r="328" spans="1:9" ht="89.25" x14ac:dyDescent="0.2">
      <c r="A328" s="19" t="s">
        <v>691</v>
      </c>
      <c r="B328" s="57" t="s">
        <v>689</v>
      </c>
      <c r="C328" s="26">
        <f>SUM(C329:C331)</f>
        <v>269.60000000000002</v>
      </c>
      <c r="D328" s="26">
        <f>SUM(D330:D331)</f>
        <v>269.60000000000002</v>
      </c>
      <c r="E328" s="60"/>
      <c r="F328" s="26">
        <f>SUM(F329:F333)</f>
        <v>365.3</v>
      </c>
      <c r="G328" s="60">
        <f t="shared" si="39"/>
        <v>95.699999999999989</v>
      </c>
      <c r="H328" s="26">
        <f t="shared" ref="H328:H331" si="44">F328/D328*100</f>
        <v>135.49703264094956</v>
      </c>
      <c r="I328" s="26"/>
    </row>
    <row r="329" spans="1:9" ht="102" x14ac:dyDescent="0.2">
      <c r="A329" s="19" t="s">
        <v>920</v>
      </c>
      <c r="B329" s="57" t="s">
        <v>919</v>
      </c>
      <c r="C329" s="26">
        <v>0</v>
      </c>
      <c r="D329" s="26">
        <v>0</v>
      </c>
      <c r="E329" s="60"/>
      <c r="F329" s="26">
        <v>10</v>
      </c>
      <c r="G329" s="60">
        <f t="shared" si="39"/>
        <v>10</v>
      </c>
      <c r="H329" s="26"/>
      <c r="I329" s="26"/>
    </row>
    <row r="330" spans="1:9" ht="141" customHeight="1" x14ac:dyDescent="0.2">
      <c r="A330" s="19" t="s">
        <v>687</v>
      </c>
      <c r="B330" s="57" t="s">
        <v>686</v>
      </c>
      <c r="C330" s="26">
        <v>31.1</v>
      </c>
      <c r="D330" s="26">
        <v>31.1</v>
      </c>
      <c r="E330" s="60"/>
      <c r="F330" s="26">
        <v>3.5</v>
      </c>
      <c r="G330" s="60">
        <f t="shared" si="39"/>
        <v>-27.6</v>
      </c>
      <c r="H330" s="26">
        <f t="shared" si="44"/>
        <v>11.254019292604502</v>
      </c>
      <c r="I330" s="26"/>
    </row>
    <row r="331" spans="1:9" ht="111" customHeight="1" x14ac:dyDescent="0.2">
      <c r="A331" s="19" t="s">
        <v>685</v>
      </c>
      <c r="B331" s="57" t="s">
        <v>684</v>
      </c>
      <c r="C331" s="26">
        <v>238.5</v>
      </c>
      <c r="D331" s="26">
        <v>238.5</v>
      </c>
      <c r="E331" s="60"/>
      <c r="F331" s="26">
        <v>344.3</v>
      </c>
      <c r="G331" s="60">
        <f t="shared" si="39"/>
        <v>105.80000000000001</v>
      </c>
      <c r="H331" s="26">
        <f t="shared" si="44"/>
        <v>144.36058700209645</v>
      </c>
      <c r="I331" s="26"/>
    </row>
    <row r="332" spans="1:9" ht="111" customHeight="1" x14ac:dyDescent="0.2">
      <c r="A332" s="19" t="s">
        <v>754</v>
      </c>
      <c r="B332" s="57" t="s">
        <v>753</v>
      </c>
      <c r="C332" s="26">
        <v>0</v>
      </c>
      <c r="D332" s="26">
        <v>0</v>
      </c>
      <c r="E332" s="60"/>
      <c r="F332" s="26">
        <v>0</v>
      </c>
      <c r="G332" s="60">
        <f t="shared" si="39"/>
        <v>0</v>
      </c>
      <c r="H332" s="26"/>
      <c r="I332" s="26"/>
    </row>
    <row r="333" spans="1:9" ht="108" customHeight="1" x14ac:dyDescent="0.2">
      <c r="A333" s="19" t="s">
        <v>941</v>
      </c>
      <c r="B333" s="57" t="s">
        <v>942</v>
      </c>
      <c r="C333" s="26">
        <v>0</v>
      </c>
      <c r="D333" s="26">
        <v>0</v>
      </c>
      <c r="E333" s="60"/>
      <c r="F333" s="26">
        <v>7.5</v>
      </c>
      <c r="G333" s="60">
        <f t="shared" ref="G333:G396" si="45">F333-D333</f>
        <v>7.5</v>
      </c>
      <c r="H333" s="26"/>
      <c r="I333" s="26"/>
    </row>
    <row r="334" spans="1:9" ht="25.5" x14ac:dyDescent="0.2">
      <c r="A334" s="9" t="s">
        <v>528</v>
      </c>
      <c r="B334" s="54" t="s">
        <v>501</v>
      </c>
      <c r="C334" s="39">
        <f t="shared" ref="C334:F334" si="46">C335</f>
        <v>984.3</v>
      </c>
      <c r="D334" s="39">
        <f t="shared" si="46"/>
        <v>984.3</v>
      </c>
      <c r="E334" s="60">
        <f t="shared" si="34"/>
        <v>0</v>
      </c>
      <c r="F334" s="39">
        <f t="shared" si="46"/>
        <v>558.9</v>
      </c>
      <c r="G334" s="60">
        <f t="shared" si="45"/>
        <v>-425.4</v>
      </c>
      <c r="H334" s="39">
        <f t="shared" ref="H334:H411" si="47">F334/D334*100</f>
        <v>56.781469064309661</v>
      </c>
      <c r="I334" s="39"/>
    </row>
    <row r="335" spans="1:9" ht="29.45" customHeight="1" x14ac:dyDescent="0.2">
      <c r="A335" s="19" t="s">
        <v>519</v>
      </c>
      <c r="B335" s="57" t="s">
        <v>502</v>
      </c>
      <c r="C335" s="26">
        <v>984.3</v>
      </c>
      <c r="D335" s="26">
        <v>984.3</v>
      </c>
      <c r="E335" s="60">
        <f t="shared" si="34"/>
        <v>0</v>
      </c>
      <c r="F335" s="26">
        <v>558.9</v>
      </c>
      <c r="G335" s="60">
        <f t="shared" si="45"/>
        <v>-425.4</v>
      </c>
      <c r="H335" s="26">
        <f t="shared" si="47"/>
        <v>56.781469064309661</v>
      </c>
      <c r="I335" s="26"/>
    </row>
    <row r="336" spans="1:9" ht="63.75" x14ac:dyDescent="0.2">
      <c r="A336" s="9" t="s">
        <v>541</v>
      </c>
      <c r="B336" s="54" t="s">
        <v>540</v>
      </c>
      <c r="C336" s="39">
        <f>C337+C339</f>
        <v>4730.8999999999996</v>
      </c>
      <c r="D336" s="39">
        <f>D337+D339</f>
        <v>6086.6</v>
      </c>
      <c r="E336" s="60">
        <f t="shared" si="34"/>
        <v>1355.7000000000007</v>
      </c>
      <c r="F336" s="39">
        <f>F337+F339</f>
        <v>9204.5</v>
      </c>
      <c r="G336" s="60">
        <f t="shared" si="45"/>
        <v>3117.8999999999996</v>
      </c>
      <c r="H336" s="39">
        <f t="shared" si="47"/>
        <v>151.22564321624552</v>
      </c>
      <c r="I336" s="39"/>
    </row>
    <row r="337" spans="1:9" ht="42" customHeight="1" x14ac:dyDescent="0.2">
      <c r="A337" s="34" t="s">
        <v>544</v>
      </c>
      <c r="B337" s="55" t="s">
        <v>542</v>
      </c>
      <c r="C337" s="18">
        <f t="shared" ref="C337:F337" si="48">C338</f>
        <v>3874.4</v>
      </c>
      <c r="D337" s="18">
        <f t="shared" si="48"/>
        <v>3874.4</v>
      </c>
      <c r="E337" s="60">
        <f t="shared" si="34"/>
        <v>0</v>
      </c>
      <c r="F337" s="18">
        <f t="shared" si="48"/>
        <v>6182.1</v>
      </c>
      <c r="G337" s="60">
        <f t="shared" si="45"/>
        <v>2307.7000000000003</v>
      </c>
      <c r="H337" s="18">
        <f t="shared" si="47"/>
        <v>159.56277100970473</v>
      </c>
      <c r="I337" s="18"/>
    </row>
    <row r="338" spans="1:9" ht="46.15" customHeight="1" x14ac:dyDescent="0.2">
      <c r="A338" s="19" t="s">
        <v>545</v>
      </c>
      <c r="B338" s="57" t="s">
        <v>543</v>
      </c>
      <c r="C338" s="26">
        <v>3874.4</v>
      </c>
      <c r="D338" s="26">
        <v>3874.4</v>
      </c>
      <c r="E338" s="60">
        <f t="shared" si="34"/>
        <v>0</v>
      </c>
      <c r="F338" s="26">
        <v>6182.1</v>
      </c>
      <c r="G338" s="60">
        <f t="shared" si="45"/>
        <v>2307.7000000000003</v>
      </c>
      <c r="H338" s="26">
        <f t="shared" si="47"/>
        <v>159.56277100970473</v>
      </c>
      <c r="I338" s="26"/>
    </row>
    <row r="339" spans="1:9" ht="54" customHeight="1" x14ac:dyDescent="0.2">
      <c r="A339" s="34" t="s">
        <v>548</v>
      </c>
      <c r="B339" s="55" t="s">
        <v>546</v>
      </c>
      <c r="C339" s="18">
        <f t="shared" ref="C339:F339" si="49">C340</f>
        <v>856.5</v>
      </c>
      <c r="D339" s="18">
        <f t="shared" si="49"/>
        <v>2212.1999999999998</v>
      </c>
      <c r="E339" s="60">
        <f t="shared" si="34"/>
        <v>1355.6999999999998</v>
      </c>
      <c r="F339" s="18">
        <f t="shared" si="49"/>
        <v>3022.4</v>
      </c>
      <c r="G339" s="60">
        <f t="shared" si="45"/>
        <v>810.20000000000027</v>
      </c>
      <c r="H339" s="18">
        <f t="shared" si="47"/>
        <v>136.62417502938254</v>
      </c>
      <c r="I339" s="18"/>
    </row>
    <row r="340" spans="1:9" ht="42" customHeight="1" x14ac:dyDescent="0.2">
      <c r="A340" s="19" t="s">
        <v>549</v>
      </c>
      <c r="B340" s="57" t="s">
        <v>547</v>
      </c>
      <c r="C340" s="26">
        <v>856.5</v>
      </c>
      <c r="D340" s="26">
        <v>2212.1999999999998</v>
      </c>
      <c r="E340" s="60">
        <f t="shared" si="34"/>
        <v>1355.6999999999998</v>
      </c>
      <c r="F340" s="26">
        <v>3022.4</v>
      </c>
      <c r="G340" s="60">
        <f t="shared" si="45"/>
        <v>810.20000000000027</v>
      </c>
      <c r="H340" s="26">
        <f t="shared" si="47"/>
        <v>136.62417502938254</v>
      </c>
      <c r="I340" s="26"/>
    </row>
    <row r="341" spans="1:9" ht="18" customHeight="1" x14ac:dyDescent="0.2">
      <c r="A341" s="9" t="s">
        <v>554</v>
      </c>
      <c r="B341" s="54" t="s">
        <v>550</v>
      </c>
      <c r="C341" s="39">
        <f t="shared" ref="C341:I341" si="50">C347</f>
        <v>20</v>
      </c>
      <c r="D341" s="39">
        <f t="shared" si="50"/>
        <v>20</v>
      </c>
      <c r="E341" s="60">
        <f t="shared" si="34"/>
        <v>0</v>
      </c>
      <c r="F341" s="39">
        <f>F347+F342+F344</f>
        <v>648.6</v>
      </c>
      <c r="G341" s="60">
        <f t="shared" si="45"/>
        <v>628.6</v>
      </c>
      <c r="H341" s="39">
        <f t="shared" si="47"/>
        <v>3243</v>
      </c>
      <c r="I341" s="39">
        <f t="shared" si="50"/>
        <v>0</v>
      </c>
    </row>
    <row r="342" spans="1:9" ht="55.9" hidden="1" customHeight="1" x14ac:dyDescent="0.2">
      <c r="A342" s="16" t="s">
        <v>756</v>
      </c>
      <c r="B342" s="55" t="s">
        <v>755</v>
      </c>
      <c r="C342" s="18">
        <v>0</v>
      </c>
      <c r="D342" s="18">
        <f t="shared" ref="D342:E342" si="51">D343</f>
        <v>0</v>
      </c>
      <c r="E342" s="18">
        <f t="shared" si="51"/>
        <v>0</v>
      </c>
      <c r="F342" s="18">
        <f>F343</f>
        <v>0</v>
      </c>
      <c r="G342" s="60">
        <f t="shared" si="45"/>
        <v>0</v>
      </c>
      <c r="H342" s="63"/>
      <c r="I342" s="39"/>
    </row>
    <row r="343" spans="1:9" ht="31.15" hidden="1" customHeight="1" x14ac:dyDescent="0.2">
      <c r="A343" s="24" t="s">
        <v>758</v>
      </c>
      <c r="B343" s="57" t="s">
        <v>757</v>
      </c>
      <c r="C343" s="26">
        <v>0</v>
      </c>
      <c r="D343" s="26">
        <v>0</v>
      </c>
      <c r="E343" s="60"/>
      <c r="F343" s="26">
        <v>0</v>
      </c>
      <c r="G343" s="60">
        <f t="shared" si="45"/>
        <v>0</v>
      </c>
      <c r="H343" s="39"/>
      <c r="I343" s="39"/>
    </row>
    <row r="344" spans="1:9" ht="27.6" customHeight="1" x14ac:dyDescent="0.2">
      <c r="A344" s="34" t="s">
        <v>580</v>
      </c>
      <c r="B344" s="55" t="s">
        <v>578</v>
      </c>
      <c r="C344" s="18">
        <v>0</v>
      </c>
      <c r="D344" s="18">
        <f t="shared" ref="D344:I344" si="52">D346</f>
        <v>0</v>
      </c>
      <c r="E344" s="60">
        <f t="shared" si="34"/>
        <v>0</v>
      </c>
      <c r="F344" s="18">
        <f>F345+F346</f>
        <v>128.9</v>
      </c>
      <c r="G344" s="60">
        <f t="shared" si="45"/>
        <v>128.9</v>
      </c>
      <c r="H344" s="18"/>
      <c r="I344" s="18">
        <f t="shared" si="52"/>
        <v>0</v>
      </c>
    </row>
    <row r="345" spans="1:9" ht="27.6" customHeight="1" x14ac:dyDescent="0.2">
      <c r="A345" s="24" t="s">
        <v>910</v>
      </c>
      <c r="B345" s="57" t="s">
        <v>909</v>
      </c>
      <c r="C345" s="26">
        <v>0</v>
      </c>
      <c r="D345" s="26">
        <v>0</v>
      </c>
      <c r="E345" s="66"/>
      <c r="F345" s="26">
        <v>93.8</v>
      </c>
      <c r="G345" s="60">
        <f t="shared" si="45"/>
        <v>93.8</v>
      </c>
      <c r="H345" s="26"/>
      <c r="I345" s="18"/>
    </row>
    <row r="346" spans="1:9" ht="85.15" customHeight="1" x14ac:dyDescent="0.2">
      <c r="A346" s="19" t="s">
        <v>581</v>
      </c>
      <c r="B346" s="57" t="s">
        <v>579</v>
      </c>
      <c r="C346" s="26">
        <v>0</v>
      </c>
      <c r="D346" s="26">
        <v>0</v>
      </c>
      <c r="E346" s="60">
        <f t="shared" si="34"/>
        <v>0</v>
      </c>
      <c r="F346" s="26">
        <v>35.1</v>
      </c>
      <c r="G346" s="60">
        <f t="shared" si="45"/>
        <v>35.1</v>
      </c>
      <c r="H346" s="26"/>
      <c r="I346" s="39"/>
    </row>
    <row r="347" spans="1:9" ht="55.15" customHeight="1" x14ac:dyDescent="0.2">
      <c r="A347" s="34" t="s">
        <v>555</v>
      </c>
      <c r="B347" s="55" t="s">
        <v>551</v>
      </c>
      <c r="C347" s="18">
        <f>C348+C352</f>
        <v>20</v>
      </c>
      <c r="D347" s="18">
        <f>D348+D352</f>
        <v>20</v>
      </c>
      <c r="E347" s="60">
        <f t="shared" si="34"/>
        <v>0</v>
      </c>
      <c r="F347" s="18">
        <f>F348+F352</f>
        <v>519.70000000000005</v>
      </c>
      <c r="G347" s="60">
        <f t="shared" si="45"/>
        <v>499.70000000000005</v>
      </c>
      <c r="H347" s="18">
        <f t="shared" si="47"/>
        <v>2598.5000000000005</v>
      </c>
      <c r="I347" s="18">
        <f t="shared" ref="I347" si="53">SUM(I348:I352)</f>
        <v>0</v>
      </c>
    </row>
    <row r="348" spans="1:9" ht="43.15" customHeight="1" x14ac:dyDescent="0.2">
      <c r="A348" s="19" t="s">
        <v>556</v>
      </c>
      <c r="B348" s="57" t="s">
        <v>552</v>
      </c>
      <c r="C348" s="26">
        <v>0</v>
      </c>
      <c r="D348" s="26">
        <f>D349+D350+D351</f>
        <v>0</v>
      </c>
      <c r="E348" s="60">
        <f t="shared" si="34"/>
        <v>0</v>
      </c>
      <c r="F348" s="26">
        <f>F349+F350+F351</f>
        <v>517.20000000000005</v>
      </c>
      <c r="G348" s="60">
        <f t="shared" si="45"/>
        <v>517.20000000000005</v>
      </c>
      <c r="H348" s="26"/>
      <c r="I348" s="26"/>
    </row>
    <row r="349" spans="1:9" ht="46.15" customHeight="1" x14ac:dyDescent="0.2">
      <c r="A349" s="19" t="s">
        <v>556</v>
      </c>
      <c r="B349" s="57" t="s">
        <v>552</v>
      </c>
      <c r="C349" s="26">
        <v>0</v>
      </c>
      <c r="D349" s="26">
        <v>0</v>
      </c>
      <c r="E349" s="60">
        <f t="shared" si="34"/>
        <v>0</v>
      </c>
      <c r="F349" s="26">
        <v>303.8</v>
      </c>
      <c r="G349" s="60">
        <f t="shared" si="45"/>
        <v>303.8</v>
      </c>
      <c r="H349" s="26"/>
      <c r="I349" s="26"/>
    </row>
    <row r="350" spans="1:9" ht="57" hidden="1" customHeight="1" x14ac:dyDescent="0.2">
      <c r="A350" s="19" t="s">
        <v>618</v>
      </c>
      <c r="B350" s="57" t="s">
        <v>616</v>
      </c>
      <c r="C350" s="26"/>
      <c r="D350" s="26"/>
      <c r="E350" s="60">
        <f t="shared" si="34"/>
        <v>0</v>
      </c>
      <c r="F350" s="26"/>
      <c r="G350" s="60">
        <f t="shared" si="45"/>
        <v>0</v>
      </c>
      <c r="H350" s="26" t="e">
        <f t="shared" si="47"/>
        <v>#DIV/0!</v>
      </c>
      <c r="I350" s="26"/>
    </row>
    <row r="351" spans="1:9" ht="84" customHeight="1" x14ac:dyDescent="0.2">
      <c r="A351" s="19" t="s">
        <v>619</v>
      </c>
      <c r="B351" s="57" t="s">
        <v>617</v>
      </c>
      <c r="C351" s="26">
        <v>0</v>
      </c>
      <c r="D351" s="26">
        <v>0</v>
      </c>
      <c r="E351" s="60">
        <f t="shared" si="34"/>
        <v>0</v>
      </c>
      <c r="F351" s="26">
        <v>213.4</v>
      </c>
      <c r="G351" s="60">
        <f t="shared" si="45"/>
        <v>213.4</v>
      </c>
      <c r="H351" s="26"/>
      <c r="I351" s="26"/>
    </row>
    <row r="352" spans="1:9" ht="43.9" customHeight="1" x14ac:dyDescent="0.2">
      <c r="A352" s="19" t="s">
        <v>557</v>
      </c>
      <c r="B352" s="57" t="s">
        <v>553</v>
      </c>
      <c r="C352" s="26">
        <v>20</v>
      </c>
      <c r="D352" s="26">
        <v>20</v>
      </c>
      <c r="E352" s="60">
        <f t="shared" si="34"/>
        <v>0</v>
      </c>
      <c r="F352" s="26">
        <v>2.5</v>
      </c>
      <c r="G352" s="60">
        <f t="shared" si="45"/>
        <v>-17.5</v>
      </c>
      <c r="H352" s="26">
        <f t="shared" si="47"/>
        <v>12.5</v>
      </c>
      <c r="I352" s="26"/>
    </row>
    <row r="353" spans="1:9" s="30" customFormat="1" ht="16.149999999999999" customHeight="1" x14ac:dyDescent="0.2">
      <c r="A353" s="9" t="s">
        <v>520</v>
      </c>
      <c r="B353" s="54" t="s">
        <v>503</v>
      </c>
      <c r="C353" s="39">
        <f>C354+C356+C355</f>
        <v>1503.9</v>
      </c>
      <c r="D353" s="39">
        <f>D354+D356+D355</f>
        <v>1503.9</v>
      </c>
      <c r="E353" s="60">
        <f t="shared" si="34"/>
        <v>0</v>
      </c>
      <c r="F353" s="39">
        <f>F354+F356+F355</f>
        <v>10877.6</v>
      </c>
      <c r="G353" s="60">
        <f t="shared" si="45"/>
        <v>9373.7000000000007</v>
      </c>
      <c r="H353" s="39">
        <f t="shared" si="47"/>
        <v>723.29277212580621</v>
      </c>
      <c r="I353" s="39"/>
    </row>
    <row r="354" spans="1:9" s="30" customFormat="1" ht="46.9" customHeight="1" x14ac:dyDescent="0.2">
      <c r="A354" s="19" t="s">
        <v>521</v>
      </c>
      <c r="B354" s="57" t="s">
        <v>504</v>
      </c>
      <c r="C354" s="26">
        <v>117.4</v>
      </c>
      <c r="D354" s="26">
        <v>117.4</v>
      </c>
      <c r="E354" s="60">
        <f t="shared" si="34"/>
        <v>0</v>
      </c>
      <c r="F354" s="26">
        <v>189.7</v>
      </c>
      <c r="G354" s="60">
        <f t="shared" si="45"/>
        <v>72.299999999999983</v>
      </c>
      <c r="H354" s="26">
        <f t="shared" si="47"/>
        <v>161.58432708688244</v>
      </c>
      <c r="I354" s="26"/>
    </row>
    <row r="355" spans="1:9" s="30" customFormat="1" ht="58.9" customHeight="1" x14ac:dyDescent="0.2">
      <c r="A355" s="19" t="s">
        <v>559</v>
      </c>
      <c r="B355" s="57" t="s">
        <v>558</v>
      </c>
      <c r="C355" s="26">
        <v>0</v>
      </c>
      <c r="D355" s="26">
        <v>0</v>
      </c>
      <c r="E355" s="60">
        <f t="shared" ref="E355:E434" si="54">D355-C355</f>
        <v>0</v>
      </c>
      <c r="F355" s="26">
        <v>9985.6</v>
      </c>
      <c r="G355" s="60">
        <f t="shared" si="45"/>
        <v>9985.6</v>
      </c>
      <c r="H355" s="26"/>
      <c r="I355" s="26"/>
    </row>
    <row r="356" spans="1:9" s="30" customFormat="1" ht="25.5" x14ac:dyDescent="0.2">
      <c r="A356" s="34" t="s">
        <v>522</v>
      </c>
      <c r="B356" s="55" t="s">
        <v>505</v>
      </c>
      <c r="C356" s="18">
        <f t="shared" ref="C356:F356" si="55">C357</f>
        <v>1386.5</v>
      </c>
      <c r="D356" s="18">
        <f t="shared" si="55"/>
        <v>1386.5</v>
      </c>
      <c r="E356" s="60">
        <f t="shared" si="54"/>
        <v>0</v>
      </c>
      <c r="F356" s="18">
        <f t="shared" si="55"/>
        <v>702.3</v>
      </c>
      <c r="G356" s="60">
        <f t="shared" si="45"/>
        <v>-684.2</v>
      </c>
      <c r="H356" s="18">
        <f t="shared" si="47"/>
        <v>50.652722683014787</v>
      </c>
      <c r="I356" s="18"/>
    </row>
    <row r="357" spans="1:9" ht="45" customHeight="1" x14ac:dyDescent="0.2">
      <c r="A357" s="19" t="s">
        <v>523</v>
      </c>
      <c r="B357" s="57" t="s">
        <v>506</v>
      </c>
      <c r="C357" s="26">
        <v>1386.5</v>
      </c>
      <c r="D357" s="26">
        <v>1386.5</v>
      </c>
      <c r="E357" s="60">
        <f t="shared" si="54"/>
        <v>0</v>
      </c>
      <c r="F357" s="26">
        <v>702.3</v>
      </c>
      <c r="G357" s="60">
        <f t="shared" si="45"/>
        <v>-684.2</v>
      </c>
      <c r="H357" s="26">
        <f t="shared" si="47"/>
        <v>50.652722683014787</v>
      </c>
      <c r="I357" s="26"/>
    </row>
    <row r="358" spans="1:9" ht="16.5" customHeight="1" x14ac:dyDescent="0.2">
      <c r="A358" s="9" t="s">
        <v>340</v>
      </c>
      <c r="B358" s="10" t="s">
        <v>341</v>
      </c>
      <c r="C358" s="11">
        <f t="shared" ref="C358:D358" si="56">C359+C361+C363</f>
        <v>6507.5</v>
      </c>
      <c r="D358" s="11">
        <f t="shared" si="56"/>
        <v>6600.8</v>
      </c>
      <c r="E358" s="11">
        <f>D358-C358</f>
        <v>93.300000000000182</v>
      </c>
      <c r="F358" s="11">
        <f>F359+F361+F363</f>
        <v>14036.7</v>
      </c>
      <c r="G358" s="60">
        <f t="shared" si="45"/>
        <v>7435.9000000000005</v>
      </c>
      <c r="H358" s="11">
        <f t="shared" si="47"/>
        <v>212.6514967882681</v>
      </c>
      <c r="I358" s="11">
        <f>I359+I361</f>
        <v>0</v>
      </c>
    </row>
    <row r="359" spans="1:9" s="30" customFormat="1" ht="16.5" customHeight="1" x14ac:dyDescent="0.2">
      <c r="A359" s="9" t="s">
        <v>342</v>
      </c>
      <c r="B359" s="10" t="s">
        <v>343</v>
      </c>
      <c r="C359" s="11">
        <f>C360</f>
        <v>0</v>
      </c>
      <c r="D359" s="11">
        <f>D360</f>
        <v>0</v>
      </c>
      <c r="E359" s="60">
        <f t="shared" si="54"/>
        <v>0</v>
      </c>
      <c r="F359" s="11">
        <f>F360</f>
        <v>-92.4</v>
      </c>
      <c r="G359" s="60">
        <f t="shared" si="45"/>
        <v>-92.4</v>
      </c>
      <c r="H359" s="11"/>
      <c r="I359" s="11">
        <f>I360</f>
        <v>0</v>
      </c>
    </row>
    <row r="360" spans="1:9" ht="16.5" customHeight="1" x14ac:dyDescent="0.2">
      <c r="A360" s="19" t="s">
        <v>344</v>
      </c>
      <c r="B360" s="20" t="s">
        <v>345</v>
      </c>
      <c r="C360" s="21">
        <v>0</v>
      </c>
      <c r="D360" s="21">
        <v>0</v>
      </c>
      <c r="E360" s="60">
        <f t="shared" si="54"/>
        <v>0</v>
      </c>
      <c r="F360" s="21">
        <v>-92.4</v>
      </c>
      <c r="G360" s="60">
        <f t="shared" si="45"/>
        <v>-92.4</v>
      </c>
      <c r="H360" s="21"/>
      <c r="I360" s="21"/>
    </row>
    <row r="361" spans="1:9" s="30" customFormat="1" ht="16.5" customHeight="1" x14ac:dyDescent="0.2">
      <c r="A361" s="9" t="s">
        <v>346</v>
      </c>
      <c r="B361" s="10" t="s">
        <v>347</v>
      </c>
      <c r="C361" s="11">
        <f>C362</f>
        <v>6049.2</v>
      </c>
      <c r="D361" s="11">
        <f>D362</f>
        <v>6049.2</v>
      </c>
      <c r="E361" s="60">
        <f t="shared" si="54"/>
        <v>0</v>
      </c>
      <c r="F361" s="11">
        <f>F362</f>
        <v>13577.5</v>
      </c>
      <c r="G361" s="60">
        <f t="shared" si="45"/>
        <v>7528.3</v>
      </c>
      <c r="H361" s="11">
        <f t="shared" si="47"/>
        <v>224.45116709647559</v>
      </c>
      <c r="I361" s="11">
        <f>I362</f>
        <v>0</v>
      </c>
    </row>
    <row r="362" spans="1:9" ht="16.5" customHeight="1" x14ac:dyDescent="0.2">
      <c r="A362" s="19" t="s">
        <v>348</v>
      </c>
      <c r="B362" s="20" t="s">
        <v>655</v>
      </c>
      <c r="C362" s="21">
        <v>6049.2</v>
      </c>
      <c r="D362" s="21">
        <v>6049.2</v>
      </c>
      <c r="E362" s="60">
        <f t="shared" si="54"/>
        <v>0</v>
      </c>
      <c r="F362" s="21">
        <v>13577.5</v>
      </c>
      <c r="G362" s="60">
        <f t="shared" si="45"/>
        <v>7528.3</v>
      </c>
      <c r="H362" s="21">
        <f t="shared" si="47"/>
        <v>224.45116709647559</v>
      </c>
      <c r="I362" s="21"/>
    </row>
    <row r="363" spans="1:9" ht="16.5" customHeight="1" x14ac:dyDescent="0.2">
      <c r="A363" s="37" t="s">
        <v>761</v>
      </c>
      <c r="B363" s="38" t="s">
        <v>759</v>
      </c>
      <c r="C363" s="39">
        <f t="shared" ref="C363:E363" si="57">C364</f>
        <v>458.3</v>
      </c>
      <c r="D363" s="39">
        <f t="shared" si="57"/>
        <v>551.6</v>
      </c>
      <c r="E363" s="39">
        <f t="shared" si="57"/>
        <v>0</v>
      </c>
      <c r="F363" s="39">
        <f>F364</f>
        <v>551.6</v>
      </c>
      <c r="G363" s="60">
        <f t="shared" si="45"/>
        <v>0</v>
      </c>
      <c r="H363" s="39">
        <f t="shared" si="47"/>
        <v>100</v>
      </c>
      <c r="I363" s="21"/>
    </row>
    <row r="364" spans="1:9" ht="16.5" customHeight="1" x14ac:dyDescent="0.2">
      <c r="A364" s="16" t="s">
        <v>762</v>
      </c>
      <c r="B364" s="17" t="s">
        <v>760</v>
      </c>
      <c r="C364" s="18">
        <f t="shared" ref="C364:E364" si="58">SUM(C365:C374)</f>
        <v>458.3</v>
      </c>
      <c r="D364" s="18">
        <f t="shared" si="58"/>
        <v>551.6</v>
      </c>
      <c r="E364" s="18">
        <f t="shared" si="58"/>
        <v>0</v>
      </c>
      <c r="F364" s="18">
        <f>SUM(F365:F374)</f>
        <v>551.6</v>
      </c>
      <c r="G364" s="60">
        <f t="shared" si="45"/>
        <v>0</v>
      </c>
      <c r="H364" s="21">
        <f t="shared" si="47"/>
        <v>100</v>
      </c>
      <c r="I364" s="21"/>
    </row>
    <row r="365" spans="1:9" ht="25.5" x14ac:dyDescent="0.2">
      <c r="A365" s="19" t="s">
        <v>781</v>
      </c>
      <c r="B365" s="20" t="s">
        <v>869</v>
      </c>
      <c r="C365" s="21">
        <v>73.400000000000006</v>
      </c>
      <c r="D365" s="21">
        <v>73.400000000000006</v>
      </c>
      <c r="E365" s="60"/>
      <c r="F365" s="21">
        <v>73.400000000000006</v>
      </c>
      <c r="G365" s="60">
        <f t="shared" si="45"/>
        <v>0</v>
      </c>
      <c r="H365" s="21">
        <f t="shared" si="47"/>
        <v>100</v>
      </c>
      <c r="I365" s="21"/>
    </row>
    <row r="366" spans="1:9" ht="25.5" x14ac:dyDescent="0.2">
      <c r="A366" s="19" t="s">
        <v>782</v>
      </c>
      <c r="B366" s="20" t="s">
        <v>870</v>
      </c>
      <c r="C366" s="21">
        <v>90.3</v>
      </c>
      <c r="D366" s="21">
        <v>90.3</v>
      </c>
      <c r="E366" s="60"/>
      <c r="F366" s="21">
        <v>90.3</v>
      </c>
      <c r="G366" s="60">
        <f t="shared" si="45"/>
        <v>0</v>
      </c>
      <c r="H366" s="21">
        <f t="shared" si="47"/>
        <v>100</v>
      </c>
      <c r="I366" s="21"/>
    </row>
    <row r="367" spans="1:9" ht="25.5" x14ac:dyDescent="0.2">
      <c r="A367" s="19" t="s">
        <v>783</v>
      </c>
      <c r="B367" s="20" t="s">
        <v>871</v>
      </c>
      <c r="C367" s="21">
        <v>77.099999999999994</v>
      </c>
      <c r="D367" s="21">
        <v>77.099999999999994</v>
      </c>
      <c r="E367" s="60"/>
      <c r="F367" s="21">
        <v>77.099999999999994</v>
      </c>
      <c r="G367" s="60">
        <f t="shared" si="45"/>
        <v>0</v>
      </c>
      <c r="H367" s="21">
        <f t="shared" si="47"/>
        <v>100</v>
      </c>
      <c r="I367" s="21"/>
    </row>
    <row r="368" spans="1:9" ht="25.5" x14ac:dyDescent="0.2">
      <c r="A368" s="19" t="s">
        <v>784</v>
      </c>
      <c r="B368" s="20" t="s">
        <v>872</v>
      </c>
      <c r="C368" s="21">
        <v>179.7</v>
      </c>
      <c r="D368" s="21">
        <v>179.7</v>
      </c>
      <c r="E368" s="60"/>
      <c r="F368" s="21">
        <v>179.7</v>
      </c>
      <c r="G368" s="60">
        <f t="shared" si="45"/>
        <v>0</v>
      </c>
      <c r="H368" s="21">
        <f t="shared" si="47"/>
        <v>100</v>
      </c>
      <c r="I368" s="21"/>
    </row>
    <row r="369" spans="1:12" ht="25.5" x14ac:dyDescent="0.2">
      <c r="A369" s="19" t="s">
        <v>868</v>
      </c>
      <c r="B369" s="20" t="s">
        <v>873</v>
      </c>
      <c r="C369" s="21">
        <v>37.799999999999997</v>
      </c>
      <c r="D369" s="21">
        <v>37.799999999999997</v>
      </c>
      <c r="E369" s="60"/>
      <c r="F369" s="21">
        <v>37.799999999999997</v>
      </c>
      <c r="G369" s="60">
        <f t="shared" si="45"/>
        <v>0</v>
      </c>
      <c r="H369" s="21">
        <f t="shared" si="47"/>
        <v>100</v>
      </c>
      <c r="I369" s="21"/>
    </row>
    <row r="370" spans="1:12" ht="25.5" hidden="1" x14ac:dyDescent="0.2">
      <c r="A370" s="19" t="s">
        <v>785</v>
      </c>
      <c r="B370" s="20" t="s">
        <v>786</v>
      </c>
      <c r="C370" s="21">
        <v>0</v>
      </c>
      <c r="D370" s="21">
        <v>0</v>
      </c>
      <c r="E370" s="60"/>
      <c r="F370" s="21">
        <v>0</v>
      </c>
      <c r="G370" s="60">
        <f t="shared" si="45"/>
        <v>0</v>
      </c>
      <c r="H370" s="21"/>
      <c r="I370" s="21"/>
    </row>
    <row r="371" spans="1:12" ht="25.5" hidden="1" x14ac:dyDescent="0.2">
      <c r="A371" s="19" t="s">
        <v>787</v>
      </c>
      <c r="B371" s="20" t="s">
        <v>788</v>
      </c>
      <c r="C371" s="21">
        <v>0</v>
      </c>
      <c r="D371" s="21">
        <v>0</v>
      </c>
      <c r="E371" s="60"/>
      <c r="F371" s="21">
        <v>0</v>
      </c>
      <c r="G371" s="60">
        <f t="shared" si="45"/>
        <v>0</v>
      </c>
      <c r="H371" s="21"/>
      <c r="I371" s="21"/>
    </row>
    <row r="372" spans="1:12" ht="25.5" hidden="1" x14ac:dyDescent="0.2">
      <c r="A372" s="19" t="s">
        <v>789</v>
      </c>
      <c r="B372" s="20" t="s">
        <v>790</v>
      </c>
      <c r="C372" s="21">
        <v>0</v>
      </c>
      <c r="D372" s="21">
        <v>0</v>
      </c>
      <c r="E372" s="60"/>
      <c r="F372" s="21">
        <v>0</v>
      </c>
      <c r="G372" s="60">
        <f t="shared" si="45"/>
        <v>0</v>
      </c>
      <c r="H372" s="21"/>
      <c r="I372" s="21"/>
    </row>
    <row r="373" spans="1:12" ht="38.25" x14ac:dyDescent="0.2">
      <c r="A373" s="19" t="s">
        <v>897</v>
      </c>
      <c r="B373" s="20" t="s">
        <v>899</v>
      </c>
      <c r="C373" s="21">
        <v>0</v>
      </c>
      <c r="D373" s="21">
        <v>33.700000000000003</v>
      </c>
      <c r="E373" s="60"/>
      <c r="F373" s="21">
        <v>33.700000000000003</v>
      </c>
      <c r="G373" s="60">
        <f t="shared" si="45"/>
        <v>0</v>
      </c>
      <c r="H373" s="21">
        <f t="shared" si="47"/>
        <v>100</v>
      </c>
      <c r="I373" s="21"/>
    </row>
    <row r="374" spans="1:12" ht="28.9" customHeight="1" x14ac:dyDescent="0.2">
      <c r="A374" s="19" t="s">
        <v>898</v>
      </c>
      <c r="B374" s="20" t="s">
        <v>900</v>
      </c>
      <c r="C374" s="21">
        <v>0</v>
      </c>
      <c r="D374" s="21">
        <v>59.6</v>
      </c>
      <c r="E374" s="60"/>
      <c r="F374" s="21">
        <v>59.6</v>
      </c>
      <c r="G374" s="60">
        <f t="shared" si="45"/>
        <v>0</v>
      </c>
      <c r="H374" s="21">
        <f t="shared" si="47"/>
        <v>100</v>
      </c>
      <c r="I374" s="21"/>
    </row>
    <row r="375" spans="1:12" x14ac:dyDescent="0.2">
      <c r="A375" s="9" t="s">
        <v>763</v>
      </c>
      <c r="B375" s="14" t="s">
        <v>349</v>
      </c>
      <c r="C375" s="11">
        <f>C376+C450+C464+C454+C447</f>
        <v>2836697.9</v>
      </c>
      <c r="D375" s="11">
        <f>D376+D450+D464+D454+D447</f>
        <v>3920222.3</v>
      </c>
      <c r="E375" s="60">
        <f t="shared" si="54"/>
        <v>1083524.3999999999</v>
      </c>
      <c r="F375" s="11">
        <f>F376+F450+F464+F454+F447</f>
        <v>3851473.3999999994</v>
      </c>
      <c r="G375" s="60">
        <f t="shared" si="45"/>
        <v>-68748.900000000373</v>
      </c>
      <c r="H375" s="11">
        <f t="shared" si="47"/>
        <v>98.246300981451981</v>
      </c>
      <c r="I375" s="11" t="e">
        <f>I376+I450+I464+I454</f>
        <v>#REF!</v>
      </c>
    </row>
    <row r="376" spans="1:12" ht="25.5" x14ac:dyDescent="0.2">
      <c r="A376" s="41" t="s">
        <v>764</v>
      </c>
      <c r="B376" s="10" t="s">
        <v>765</v>
      </c>
      <c r="C376" s="11">
        <f>C377+C382+C419+C436</f>
        <v>2556996.9</v>
      </c>
      <c r="D376" s="11">
        <f>D377+D382+D419+D436</f>
        <v>3768928.8</v>
      </c>
      <c r="E376" s="60">
        <f>D376-C376</f>
        <v>1211931.8999999999</v>
      </c>
      <c r="F376" s="11">
        <f>F377+F382+F419+F436</f>
        <v>3738425.8999999994</v>
      </c>
      <c r="G376" s="60">
        <f t="shared" si="45"/>
        <v>-30502.900000000373</v>
      </c>
      <c r="H376" s="11">
        <f t="shared" si="47"/>
        <v>99.190674549224696</v>
      </c>
      <c r="I376" s="11" t="e">
        <f>I377+I382+I419+I436</f>
        <v>#REF!</v>
      </c>
      <c r="K376" s="81"/>
      <c r="L376" s="81"/>
    </row>
    <row r="377" spans="1:12" s="30" customFormat="1" ht="16.899999999999999" customHeight="1" x14ac:dyDescent="0.2">
      <c r="A377" s="13" t="s">
        <v>778</v>
      </c>
      <c r="B377" s="14" t="s">
        <v>766</v>
      </c>
      <c r="C377" s="11">
        <f>C380</f>
        <v>2658.2</v>
      </c>
      <c r="D377" s="11">
        <f>D380+D378</f>
        <v>21044.5</v>
      </c>
      <c r="E377" s="11">
        <f t="shared" ref="E377:F377" si="59">E380+E378</f>
        <v>0</v>
      </c>
      <c r="F377" s="11">
        <f t="shared" si="59"/>
        <v>21044.5</v>
      </c>
      <c r="G377" s="60">
        <f t="shared" si="45"/>
        <v>0</v>
      </c>
      <c r="H377" s="11">
        <f t="shared" si="47"/>
        <v>100</v>
      </c>
      <c r="I377" s="11" t="e">
        <f>#REF!+#REF!</f>
        <v>#REF!</v>
      </c>
      <c r="K377" s="82"/>
    </row>
    <row r="378" spans="1:12" ht="16.899999999999999" customHeight="1" x14ac:dyDescent="0.2">
      <c r="A378" s="45" t="s">
        <v>935</v>
      </c>
      <c r="B378" s="55" t="s">
        <v>933</v>
      </c>
      <c r="C378" s="18">
        <v>0</v>
      </c>
      <c r="D378" s="18">
        <v>700</v>
      </c>
      <c r="E378" s="18"/>
      <c r="F378" s="18">
        <v>700</v>
      </c>
      <c r="G378" s="68">
        <f t="shared" si="45"/>
        <v>0</v>
      </c>
      <c r="H378" s="18">
        <f t="shared" si="47"/>
        <v>100</v>
      </c>
      <c r="I378" s="26"/>
      <c r="K378" s="81"/>
    </row>
    <row r="379" spans="1:12" ht="16.899999999999999" customHeight="1" x14ac:dyDescent="0.2">
      <c r="A379" s="56" t="s">
        <v>936</v>
      </c>
      <c r="B379" s="57" t="s">
        <v>934</v>
      </c>
      <c r="C379" s="26">
        <v>0</v>
      </c>
      <c r="D379" s="26">
        <v>700</v>
      </c>
      <c r="E379" s="26"/>
      <c r="F379" s="26">
        <v>700</v>
      </c>
      <c r="G379" s="68">
        <f t="shared" si="45"/>
        <v>0</v>
      </c>
      <c r="H379" s="26">
        <f t="shared" si="47"/>
        <v>100</v>
      </c>
      <c r="I379" s="26"/>
      <c r="K379" s="81"/>
    </row>
    <row r="380" spans="1:12" s="30" customFormat="1" ht="18.75" customHeight="1" x14ac:dyDescent="0.2">
      <c r="A380" s="45" t="s">
        <v>875</v>
      </c>
      <c r="B380" s="55" t="s">
        <v>876</v>
      </c>
      <c r="C380" s="18">
        <f>C381</f>
        <v>2658.2</v>
      </c>
      <c r="D380" s="18">
        <f>D381</f>
        <v>20344.5</v>
      </c>
      <c r="E380" s="70"/>
      <c r="F380" s="18">
        <f>F381</f>
        <v>20344.5</v>
      </c>
      <c r="G380" s="60">
        <f t="shared" si="45"/>
        <v>0</v>
      </c>
      <c r="H380" s="18">
        <f t="shared" si="47"/>
        <v>100</v>
      </c>
      <c r="I380" s="11"/>
      <c r="L380" s="82"/>
    </row>
    <row r="381" spans="1:12" s="30" customFormat="1" ht="18.75" customHeight="1" x14ac:dyDescent="0.2">
      <c r="A381" s="56" t="s">
        <v>874</v>
      </c>
      <c r="B381" s="57" t="s">
        <v>877</v>
      </c>
      <c r="C381" s="26">
        <v>2658.2</v>
      </c>
      <c r="D381" s="26">
        <v>20344.5</v>
      </c>
      <c r="E381" s="68"/>
      <c r="F381" s="26">
        <v>20344.5</v>
      </c>
      <c r="G381" s="60">
        <f t="shared" si="45"/>
        <v>0</v>
      </c>
      <c r="H381" s="26">
        <f t="shared" si="47"/>
        <v>100</v>
      </c>
      <c r="I381" s="11"/>
    </row>
    <row r="382" spans="1:12" s="30" customFormat="1" ht="27.6" customHeight="1" x14ac:dyDescent="0.2">
      <c r="A382" s="13" t="s">
        <v>449</v>
      </c>
      <c r="B382" s="14" t="s">
        <v>350</v>
      </c>
      <c r="C382" s="11">
        <f>C387+C393+C397+C399+C401+C405+C407+C409+C415+C417+C389+C391+C413+C403</f>
        <v>585919.89999999991</v>
      </c>
      <c r="D382" s="11">
        <f>D387+D393+D397+D399+D401+D405+D407+D409+D415+D417+D389+D391+D413+D394</f>
        <v>1380592.3</v>
      </c>
      <c r="E382" s="60">
        <f t="shared" si="54"/>
        <v>794672.40000000014</v>
      </c>
      <c r="F382" s="11">
        <f>F387+F393+F397+F399+F401+F405+F407+F409+F415+F417+F389+F391+F413+F394</f>
        <v>1352503.7</v>
      </c>
      <c r="G382" s="60">
        <f t="shared" si="45"/>
        <v>-28088.600000000093</v>
      </c>
      <c r="H382" s="11">
        <f t="shared" si="47"/>
        <v>97.965467430174712</v>
      </c>
      <c r="I382" s="11" t="e">
        <f>I383+I417+I387+I405+#REF!+I385+#REF!+#REF!+#REF!+#REF!</f>
        <v>#REF!</v>
      </c>
      <c r="K382" s="82"/>
    </row>
    <row r="383" spans="1:12" s="23" customFormat="1" ht="25.5" hidden="1" x14ac:dyDescent="0.2">
      <c r="A383" s="51" t="s">
        <v>351</v>
      </c>
      <c r="B383" s="35" t="s">
        <v>352</v>
      </c>
      <c r="C383" s="18">
        <f>C384</f>
        <v>0</v>
      </c>
      <c r="D383" s="18">
        <f>D384</f>
        <v>0</v>
      </c>
      <c r="E383" s="60">
        <f t="shared" si="54"/>
        <v>0</v>
      </c>
      <c r="F383" s="18">
        <f>F384</f>
        <v>0</v>
      </c>
      <c r="G383" s="60">
        <f t="shared" si="45"/>
        <v>0</v>
      </c>
      <c r="H383" s="18" t="e">
        <f t="shared" si="47"/>
        <v>#DIV/0!</v>
      </c>
      <c r="I383" s="18">
        <f>I384</f>
        <v>0</v>
      </c>
    </row>
    <row r="384" spans="1:12" ht="25.5" hidden="1" x14ac:dyDescent="0.2">
      <c r="A384" s="44" t="s">
        <v>353</v>
      </c>
      <c r="B384" s="20" t="s">
        <v>354</v>
      </c>
      <c r="C384" s="26">
        <v>0</v>
      </c>
      <c r="D384" s="26">
        <v>0</v>
      </c>
      <c r="E384" s="60">
        <f t="shared" si="54"/>
        <v>0</v>
      </c>
      <c r="F384" s="26">
        <v>0</v>
      </c>
      <c r="G384" s="60">
        <f t="shared" si="45"/>
        <v>0</v>
      </c>
      <c r="H384" s="26" t="e">
        <f t="shared" si="47"/>
        <v>#DIV/0!</v>
      </c>
      <c r="I384" s="26"/>
    </row>
    <row r="385" spans="1:11" s="23" customFormat="1" ht="15.6" hidden="1" customHeight="1" x14ac:dyDescent="0.2">
      <c r="A385" s="51" t="s">
        <v>355</v>
      </c>
      <c r="B385" s="55" t="s">
        <v>356</v>
      </c>
      <c r="C385" s="18">
        <f>C386</f>
        <v>0</v>
      </c>
      <c r="D385" s="18">
        <f>D386</f>
        <v>0</v>
      </c>
      <c r="E385" s="60">
        <f t="shared" si="54"/>
        <v>0</v>
      </c>
      <c r="F385" s="18">
        <f>F386</f>
        <v>0</v>
      </c>
      <c r="G385" s="60">
        <f t="shared" si="45"/>
        <v>0</v>
      </c>
      <c r="H385" s="18" t="e">
        <f t="shared" si="47"/>
        <v>#DIV/0!</v>
      </c>
      <c r="I385" s="18">
        <f>I386</f>
        <v>0</v>
      </c>
    </row>
    <row r="386" spans="1:11" ht="19.149999999999999" hidden="1" customHeight="1" x14ac:dyDescent="0.2">
      <c r="A386" s="44" t="s">
        <v>357</v>
      </c>
      <c r="B386" s="57" t="s">
        <v>358</v>
      </c>
      <c r="C386" s="26">
        <v>0</v>
      </c>
      <c r="D386" s="26">
        <v>0</v>
      </c>
      <c r="E386" s="60">
        <f t="shared" si="54"/>
        <v>0</v>
      </c>
      <c r="F386" s="26">
        <v>0</v>
      </c>
      <c r="G386" s="60">
        <f t="shared" si="45"/>
        <v>0</v>
      </c>
      <c r="H386" s="26" t="e">
        <f t="shared" si="47"/>
        <v>#DIV/0!</v>
      </c>
      <c r="I386" s="26"/>
    </row>
    <row r="387" spans="1:11" s="23" customFormat="1" ht="30" hidden="1" customHeight="1" x14ac:dyDescent="0.2">
      <c r="A387" s="51" t="s">
        <v>359</v>
      </c>
      <c r="B387" s="55" t="s">
        <v>360</v>
      </c>
      <c r="C387" s="18">
        <f>C388</f>
        <v>0</v>
      </c>
      <c r="D387" s="18">
        <f>D388</f>
        <v>0</v>
      </c>
      <c r="E387" s="60">
        <f t="shared" si="54"/>
        <v>0</v>
      </c>
      <c r="F387" s="18">
        <f>F388</f>
        <v>0</v>
      </c>
      <c r="G387" s="60">
        <f t="shared" si="45"/>
        <v>0</v>
      </c>
      <c r="H387" s="18" t="e">
        <f t="shared" si="47"/>
        <v>#DIV/0!</v>
      </c>
      <c r="I387" s="18">
        <f>I388</f>
        <v>0</v>
      </c>
      <c r="K387" s="64"/>
    </row>
    <row r="388" spans="1:11" ht="30" hidden="1" customHeight="1" x14ac:dyDescent="0.2">
      <c r="A388" s="44" t="s">
        <v>361</v>
      </c>
      <c r="B388" s="57" t="s">
        <v>362</v>
      </c>
      <c r="C388" s="26">
        <v>0</v>
      </c>
      <c r="D388" s="26">
        <v>0</v>
      </c>
      <c r="E388" s="60">
        <f t="shared" si="54"/>
        <v>0</v>
      </c>
      <c r="F388" s="26">
        <v>0</v>
      </c>
      <c r="G388" s="60">
        <f t="shared" si="45"/>
        <v>0</v>
      </c>
      <c r="H388" s="26" t="e">
        <f t="shared" si="47"/>
        <v>#DIV/0!</v>
      </c>
      <c r="I388" s="26"/>
    </row>
    <row r="389" spans="1:11" ht="30" hidden="1" customHeight="1" x14ac:dyDescent="0.2">
      <c r="A389" s="51" t="s">
        <v>584</v>
      </c>
      <c r="B389" s="55" t="s">
        <v>582</v>
      </c>
      <c r="C389" s="18">
        <f t="shared" ref="C389:I389" si="60">C390</f>
        <v>0</v>
      </c>
      <c r="D389" s="18">
        <f t="shared" si="60"/>
        <v>0</v>
      </c>
      <c r="E389" s="60">
        <f t="shared" si="54"/>
        <v>0</v>
      </c>
      <c r="F389" s="18">
        <f t="shared" si="60"/>
        <v>0</v>
      </c>
      <c r="G389" s="60">
        <f t="shared" si="45"/>
        <v>0</v>
      </c>
      <c r="H389" s="18" t="e">
        <f t="shared" si="47"/>
        <v>#DIV/0!</v>
      </c>
      <c r="I389" s="18">
        <f t="shared" si="60"/>
        <v>0</v>
      </c>
    </row>
    <row r="390" spans="1:11" ht="30" hidden="1" customHeight="1" x14ac:dyDescent="0.2">
      <c r="A390" s="44" t="s">
        <v>585</v>
      </c>
      <c r="B390" s="57" t="s">
        <v>583</v>
      </c>
      <c r="C390" s="26">
        <v>0</v>
      </c>
      <c r="D390" s="26">
        <v>0</v>
      </c>
      <c r="E390" s="60">
        <f t="shared" si="54"/>
        <v>0</v>
      </c>
      <c r="F390" s="26">
        <v>0</v>
      </c>
      <c r="G390" s="60">
        <f t="shared" si="45"/>
        <v>0</v>
      </c>
      <c r="H390" s="26" t="e">
        <f t="shared" si="47"/>
        <v>#DIV/0!</v>
      </c>
      <c r="I390" s="26"/>
    </row>
    <row r="391" spans="1:11" ht="30" hidden="1" customHeight="1" x14ac:dyDescent="0.2">
      <c r="A391" s="51" t="s">
        <v>588</v>
      </c>
      <c r="B391" s="55" t="s">
        <v>586</v>
      </c>
      <c r="C391" s="18">
        <f t="shared" ref="C391:I391" si="61">C392</f>
        <v>0</v>
      </c>
      <c r="D391" s="18">
        <f t="shared" si="61"/>
        <v>0</v>
      </c>
      <c r="E391" s="60">
        <f t="shared" si="54"/>
        <v>0</v>
      </c>
      <c r="F391" s="18">
        <f t="shared" si="61"/>
        <v>0</v>
      </c>
      <c r="G391" s="60">
        <f t="shared" si="45"/>
        <v>0</v>
      </c>
      <c r="H391" s="18" t="e">
        <f t="shared" si="47"/>
        <v>#DIV/0!</v>
      </c>
      <c r="I391" s="18">
        <f t="shared" si="61"/>
        <v>0</v>
      </c>
    </row>
    <row r="392" spans="1:11" ht="30" hidden="1" customHeight="1" x14ac:dyDescent="0.2">
      <c r="A392" s="44" t="s">
        <v>589</v>
      </c>
      <c r="B392" s="57" t="s">
        <v>587</v>
      </c>
      <c r="C392" s="26">
        <v>0</v>
      </c>
      <c r="D392" s="26">
        <v>0</v>
      </c>
      <c r="E392" s="60">
        <f t="shared" si="54"/>
        <v>0</v>
      </c>
      <c r="F392" s="26">
        <v>0</v>
      </c>
      <c r="G392" s="60">
        <f t="shared" si="45"/>
        <v>0</v>
      </c>
      <c r="H392" s="26" t="e">
        <f t="shared" si="47"/>
        <v>#DIV/0!</v>
      </c>
      <c r="I392" s="26"/>
    </row>
    <row r="393" spans="1:11" ht="30" hidden="1" customHeight="1" x14ac:dyDescent="0.2">
      <c r="A393" s="51" t="s">
        <v>562</v>
      </c>
      <c r="B393" s="55" t="s">
        <v>560</v>
      </c>
      <c r="C393" s="18">
        <v>0</v>
      </c>
      <c r="D393" s="18">
        <f>D396</f>
        <v>0</v>
      </c>
      <c r="E393" s="60">
        <f t="shared" si="54"/>
        <v>0</v>
      </c>
      <c r="F393" s="18">
        <f>F396</f>
        <v>0</v>
      </c>
      <c r="G393" s="60">
        <f t="shared" si="45"/>
        <v>0</v>
      </c>
      <c r="H393" s="18" t="e">
        <f t="shared" si="47"/>
        <v>#DIV/0!</v>
      </c>
      <c r="I393" s="18"/>
    </row>
    <row r="394" spans="1:11" ht="30" customHeight="1" x14ac:dyDescent="0.2">
      <c r="A394" s="51" t="s">
        <v>903</v>
      </c>
      <c r="B394" s="55" t="s">
        <v>901</v>
      </c>
      <c r="C394" s="18">
        <v>0</v>
      </c>
      <c r="D394" s="18">
        <f>D395</f>
        <v>461843.9</v>
      </c>
      <c r="E394" s="60"/>
      <c r="F394" s="18">
        <f>F395</f>
        <v>461843.9</v>
      </c>
      <c r="G394" s="60">
        <f t="shared" si="45"/>
        <v>0</v>
      </c>
      <c r="H394" s="18">
        <f t="shared" si="47"/>
        <v>100</v>
      </c>
      <c r="I394" s="18"/>
    </row>
    <row r="395" spans="1:11" ht="30" customHeight="1" x14ac:dyDescent="0.2">
      <c r="A395" s="56" t="s">
        <v>904</v>
      </c>
      <c r="B395" s="57" t="s">
        <v>902</v>
      </c>
      <c r="C395" s="26">
        <v>0</v>
      </c>
      <c r="D395" s="26">
        <v>461843.9</v>
      </c>
      <c r="E395" s="66"/>
      <c r="F395" s="26">
        <v>461843.9</v>
      </c>
      <c r="G395" s="60">
        <f t="shared" si="45"/>
        <v>0</v>
      </c>
      <c r="H395" s="26">
        <f t="shared" si="47"/>
        <v>100</v>
      </c>
      <c r="I395" s="18"/>
    </row>
    <row r="396" spans="1:11" ht="30" hidden="1" customHeight="1" x14ac:dyDescent="0.2">
      <c r="A396" s="44" t="s">
        <v>563</v>
      </c>
      <c r="B396" s="57" t="s">
        <v>561</v>
      </c>
      <c r="C396" s="26">
        <v>0</v>
      </c>
      <c r="D396" s="26"/>
      <c r="E396" s="60">
        <f t="shared" si="54"/>
        <v>0</v>
      </c>
      <c r="F396" s="26"/>
      <c r="G396" s="60">
        <f t="shared" si="45"/>
        <v>0</v>
      </c>
      <c r="H396" s="26" t="e">
        <f t="shared" si="47"/>
        <v>#DIV/0!</v>
      </c>
      <c r="I396" s="26"/>
    </row>
    <row r="397" spans="1:11" ht="39" customHeight="1" x14ac:dyDescent="0.2">
      <c r="A397" s="51" t="s">
        <v>450</v>
      </c>
      <c r="B397" s="55" t="s">
        <v>370</v>
      </c>
      <c r="C397" s="18">
        <f>C398</f>
        <v>0</v>
      </c>
      <c r="D397" s="18">
        <f t="shared" ref="D397:F397" si="62">D398</f>
        <v>6449.2</v>
      </c>
      <c r="E397" s="60">
        <f t="shared" si="54"/>
        <v>6449.2</v>
      </c>
      <c r="F397" s="18">
        <f t="shared" si="62"/>
        <v>6449.2</v>
      </c>
      <c r="G397" s="60">
        <f t="shared" ref="G397:G460" si="63">F397-D397</f>
        <v>0</v>
      </c>
      <c r="H397" s="18">
        <f t="shared" si="47"/>
        <v>100</v>
      </c>
      <c r="I397" s="18"/>
    </row>
    <row r="398" spans="1:11" ht="39" customHeight="1" x14ac:dyDescent="0.2">
      <c r="A398" s="44" t="s">
        <v>451</v>
      </c>
      <c r="B398" s="57" t="s">
        <v>371</v>
      </c>
      <c r="C398" s="26">
        <v>0</v>
      </c>
      <c r="D398" s="26">
        <v>6449.2</v>
      </c>
      <c r="E398" s="60">
        <f t="shared" si="54"/>
        <v>6449.2</v>
      </c>
      <c r="F398" s="26">
        <v>6449.2</v>
      </c>
      <c r="G398" s="60">
        <f t="shared" si="63"/>
        <v>0</v>
      </c>
      <c r="H398" s="26">
        <f t="shared" si="47"/>
        <v>100</v>
      </c>
      <c r="I398" s="26"/>
    </row>
    <row r="399" spans="1:11" ht="30" hidden="1" customHeight="1" x14ac:dyDescent="0.2">
      <c r="A399" s="51" t="s">
        <v>566</v>
      </c>
      <c r="B399" s="55" t="s">
        <v>564</v>
      </c>
      <c r="C399" s="18">
        <f>C400</f>
        <v>0</v>
      </c>
      <c r="D399" s="18">
        <f t="shared" ref="D399:F399" si="64">D400</f>
        <v>0</v>
      </c>
      <c r="E399" s="60">
        <f t="shared" si="54"/>
        <v>0</v>
      </c>
      <c r="F399" s="18">
        <f t="shared" si="64"/>
        <v>0</v>
      </c>
      <c r="G399" s="60">
        <f t="shared" si="63"/>
        <v>0</v>
      </c>
      <c r="H399" s="18" t="e">
        <f t="shared" si="47"/>
        <v>#DIV/0!</v>
      </c>
      <c r="I399" s="18"/>
    </row>
    <row r="400" spans="1:11" ht="0.75" customHeight="1" x14ac:dyDescent="0.2">
      <c r="A400" s="44" t="s">
        <v>567</v>
      </c>
      <c r="B400" s="57" t="s">
        <v>565</v>
      </c>
      <c r="C400" s="26">
        <v>0</v>
      </c>
      <c r="D400" s="26"/>
      <c r="E400" s="60">
        <f t="shared" si="54"/>
        <v>0</v>
      </c>
      <c r="F400" s="26"/>
      <c r="G400" s="60">
        <f t="shared" si="63"/>
        <v>0</v>
      </c>
      <c r="H400" s="26" t="e">
        <f t="shared" si="47"/>
        <v>#DIV/0!</v>
      </c>
      <c r="I400" s="26"/>
    </row>
    <row r="401" spans="1:9" ht="20.45" customHeight="1" x14ac:dyDescent="0.2">
      <c r="A401" s="51" t="s">
        <v>452</v>
      </c>
      <c r="B401" s="55" t="s">
        <v>372</v>
      </c>
      <c r="C401" s="18">
        <f>C402</f>
        <v>0</v>
      </c>
      <c r="D401" s="18">
        <f t="shared" ref="D401:I401" si="65">D402</f>
        <v>20707.099999999999</v>
      </c>
      <c r="E401" s="60">
        <f t="shared" si="54"/>
        <v>20707.099999999999</v>
      </c>
      <c r="F401" s="18">
        <f t="shared" si="65"/>
        <v>20683</v>
      </c>
      <c r="G401" s="60">
        <f t="shared" si="63"/>
        <v>-24.099999999998545</v>
      </c>
      <c r="H401" s="18">
        <f t="shared" si="47"/>
        <v>99.883614798788827</v>
      </c>
      <c r="I401" s="18">
        <f t="shared" si="65"/>
        <v>0</v>
      </c>
    </row>
    <row r="402" spans="1:9" ht="30" customHeight="1" x14ac:dyDescent="0.2">
      <c r="A402" s="44" t="s">
        <v>453</v>
      </c>
      <c r="B402" s="57" t="s">
        <v>373</v>
      </c>
      <c r="C402" s="26">
        <f>32700-32700</f>
        <v>0</v>
      </c>
      <c r="D402" s="26">
        <v>20707.099999999999</v>
      </c>
      <c r="E402" s="60">
        <f t="shared" si="54"/>
        <v>20707.099999999999</v>
      </c>
      <c r="F402" s="26">
        <v>20683</v>
      </c>
      <c r="G402" s="60">
        <f t="shared" si="63"/>
        <v>-24.099999999998545</v>
      </c>
      <c r="H402" s="26">
        <f t="shared" si="47"/>
        <v>99.883614798788827</v>
      </c>
      <c r="I402" s="26"/>
    </row>
    <row r="403" spans="1:9" ht="18" customHeight="1" x14ac:dyDescent="0.2">
      <c r="A403" s="45" t="s">
        <v>930</v>
      </c>
      <c r="B403" s="55" t="s">
        <v>929</v>
      </c>
      <c r="C403" s="18">
        <f>C404</f>
        <v>35473.699999999997</v>
      </c>
      <c r="D403" s="18">
        <v>0</v>
      </c>
      <c r="E403" s="69"/>
      <c r="F403" s="18">
        <v>0</v>
      </c>
      <c r="G403" s="60">
        <f t="shared" si="63"/>
        <v>0</v>
      </c>
      <c r="H403" s="18"/>
      <c r="I403" s="26"/>
    </row>
    <row r="404" spans="1:9" ht="30" customHeight="1" x14ac:dyDescent="0.2">
      <c r="A404" s="44" t="s">
        <v>932</v>
      </c>
      <c r="B404" s="57" t="s">
        <v>931</v>
      </c>
      <c r="C404" s="26">
        <v>35473.699999999997</v>
      </c>
      <c r="D404" s="26">
        <v>0</v>
      </c>
      <c r="E404" s="60"/>
      <c r="F404" s="26">
        <v>0</v>
      </c>
      <c r="G404" s="60">
        <f t="shared" si="63"/>
        <v>0</v>
      </c>
      <c r="H404" s="26"/>
      <c r="I404" s="26"/>
    </row>
    <row r="405" spans="1:9" x14ac:dyDescent="0.2">
      <c r="A405" s="51" t="s">
        <v>363</v>
      </c>
      <c r="B405" s="55" t="s">
        <v>364</v>
      </c>
      <c r="C405" s="26">
        <f>C406</f>
        <v>0</v>
      </c>
      <c r="D405" s="26">
        <f>D406</f>
        <v>1375</v>
      </c>
      <c r="E405" s="60">
        <f t="shared" si="54"/>
        <v>1375</v>
      </c>
      <c r="F405" s="26">
        <f>F406</f>
        <v>1375</v>
      </c>
      <c r="G405" s="60">
        <f t="shared" si="63"/>
        <v>0</v>
      </c>
      <c r="H405" s="26">
        <f t="shared" si="47"/>
        <v>100</v>
      </c>
      <c r="I405" s="26">
        <f>I406</f>
        <v>0</v>
      </c>
    </row>
    <row r="406" spans="1:9" x14ac:dyDescent="0.2">
      <c r="A406" s="44" t="s">
        <v>365</v>
      </c>
      <c r="B406" s="57" t="s">
        <v>364</v>
      </c>
      <c r="C406" s="26">
        <v>0</v>
      </c>
      <c r="D406" s="26">
        <v>1375</v>
      </c>
      <c r="E406" s="60">
        <f t="shared" si="54"/>
        <v>1375</v>
      </c>
      <c r="F406" s="26">
        <v>1375</v>
      </c>
      <c r="G406" s="60">
        <f t="shared" si="63"/>
        <v>0</v>
      </c>
      <c r="H406" s="26">
        <f t="shared" si="47"/>
        <v>100</v>
      </c>
      <c r="I406" s="26"/>
    </row>
    <row r="407" spans="1:9" ht="25.5" hidden="1" x14ac:dyDescent="0.2">
      <c r="A407" s="51" t="s">
        <v>431</v>
      </c>
      <c r="B407" s="55" t="s">
        <v>429</v>
      </c>
      <c r="C407" s="18">
        <f>C408</f>
        <v>0</v>
      </c>
      <c r="D407" s="18">
        <f t="shared" ref="D407:F407" si="66">D408</f>
        <v>0</v>
      </c>
      <c r="E407" s="60">
        <f t="shared" si="54"/>
        <v>0</v>
      </c>
      <c r="F407" s="18">
        <f t="shared" si="66"/>
        <v>0</v>
      </c>
      <c r="G407" s="60">
        <f t="shared" si="63"/>
        <v>0</v>
      </c>
      <c r="H407" s="18" t="e">
        <f t="shared" si="47"/>
        <v>#DIV/0!</v>
      </c>
      <c r="I407" s="18"/>
    </row>
    <row r="408" spans="1:9" ht="25.5" hidden="1" x14ac:dyDescent="0.2">
      <c r="A408" s="44" t="s">
        <v>432</v>
      </c>
      <c r="B408" s="57" t="s">
        <v>430</v>
      </c>
      <c r="C408" s="26">
        <v>0</v>
      </c>
      <c r="D408" s="26">
        <v>0</v>
      </c>
      <c r="E408" s="60">
        <f t="shared" si="54"/>
        <v>0</v>
      </c>
      <c r="F408" s="26">
        <v>0</v>
      </c>
      <c r="G408" s="60">
        <f t="shared" si="63"/>
        <v>0</v>
      </c>
      <c r="H408" s="26" t="e">
        <f t="shared" si="47"/>
        <v>#DIV/0!</v>
      </c>
      <c r="I408" s="26"/>
    </row>
    <row r="409" spans="1:9" ht="28.9" customHeight="1" x14ac:dyDescent="0.2">
      <c r="A409" s="44" t="s">
        <v>366</v>
      </c>
      <c r="B409" s="57" t="s">
        <v>367</v>
      </c>
      <c r="C409" s="18">
        <f>C410</f>
        <v>57291.5</v>
      </c>
      <c r="D409" s="18">
        <f>D410</f>
        <v>57291.5</v>
      </c>
      <c r="E409" s="60">
        <f t="shared" si="54"/>
        <v>0</v>
      </c>
      <c r="F409" s="18">
        <f>F410</f>
        <v>57291.5</v>
      </c>
      <c r="G409" s="60">
        <f t="shared" si="63"/>
        <v>0</v>
      </c>
      <c r="H409" s="18">
        <f t="shared" si="47"/>
        <v>100</v>
      </c>
      <c r="I409" s="18"/>
    </row>
    <row r="410" spans="1:9" ht="42" customHeight="1" x14ac:dyDescent="0.2">
      <c r="A410" s="44" t="s">
        <v>368</v>
      </c>
      <c r="B410" s="57" t="s">
        <v>369</v>
      </c>
      <c r="C410" s="26">
        <v>57291.5</v>
      </c>
      <c r="D410" s="26">
        <v>57291.5</v>
      </c>
      <c r="E410" s="60">
        <f t="shared" si="54"/>
        <v>0</v>
      </c>
      <c r="F410" s="26">
        <v>57291.5</v>
      </c>
      <c r="G410" s="60">
        <f t="shared" si="63"/>
        <v>0</v>
      </c>
      <c r="H410" s="26">
        <f t="shared" si="47"/>
        <v>100</v>
      </c>
      <c r="I410" s="26"/>
    </row>
    <row r="411" spans="1:9" ht="31.9" hidden="1" customHeight="1" x14ac:dyDescent="0.2">
      <c r="A411" s="44" t="s">
        <v>412</v>
      </c>
      <c r="B411" s="17" t="s">
        <v>411</v>
      </c>
      <c r="C411" s="18">
        <f>C412</f>
        <v>0</v>
      </c>
      <c r="D411" s="18">
        <f>D412</f>
        <v>0</v>
      </c>
      <c r="E411" s="60">
        <f t="shared" si="54"/>
        <v>0</v>
      </c>
      <c r="F411" s="18">
        <f>F412</f>
        <v>0</v>
      </c>
      <c r="G411" s="60">
        <f t="shared" si="63"/>
        <v>0</v>
      </c>
      <c r="H411" s="18" t="e">
        <f t="shared" si="47"/>
        <v>#DIV/0!</v>
      </c>
      <c r="I411" s="26"/>
    </row>
    <row r="412" spans="1:9" ht="33" hidden="1" customHeight="1" x14ac:dyDescent="0.2">
      <c r="A412" s="44" t="s">
        <v>413</v>
      </c>
      <c r="B412" s="25" t="s">
        <v>410</v>
      </c>
      <c r="C412" s="26">
        <v>0</v>
      </c>
      <c r="D412" s="26"/>
      <c r="E412" s="60">
        <f t="shared" si="54"/>
        <v>0</v>
      </c>
      <c r="F412" s="26"/>
      <c r="G412" s="60">
        <f t="shared" si="63"/>
        <v>0</v>
      </c>
      <c r="H412" s="26" t="e">
        <f t="shared" ref="H412:H481" si="67">F412/D412*100</f>
        <v>#DIV/0!</v>
      </c>
      <c r="I412" s="26"/>
    </row>
    <row r="413" spans="1:9" ht="22.15" customHeight="1" x14ac:dyDescent="0.2">
      <c r="A413" s="45" t="s">
        <v>592</v>
      </c>
      <c r="B413" s="17" t="s">
        <v>590</v>
      </c>
      <c r="C413" s="18">
        <f t="shared" ref="C413:I413" si="68">C414</f>
        <v>814</v>
      </c>
      <c r="D413" s="18">
        <f t="shared" si="68"/>
        <v>814</v>
      </c>
      <c r="E413" s="60">
        <f t="shared" si="54"/>
        <v>0</v>
      </c>
      <c r="F413" s="18">
        <f t="shared" si="68"/>
        <v>813.9</v>
      </c>
      <c r="G413" s="60">
        <f t="shared" si="63"/>
        <v>-0.10000000000002274</v>
      </c>
      <c r="H413" s="18">
        <f t="shared" si="67"/>
        <v>99.98771498771498</v>
      </c>
      <c r="I413" s="18">
        <f t="shared" si="68"/>
        <v>0</v>
      </c>
    </row>
    <row r="414" spans="1:9" ht="33" customHeight="1" x14ac:dyDescent="0.2">
      <c r="A414" s="56" t="s">
        <v>593</v>
      </c>
      <c r="B414" s="25" t="s">
        <v>591</v>
      </c>
      <c r="C414" s="26">
        <v>814</v>
      </c>
      <c r="D414" s="26">
        <v>814</v>
      </c>
      <c r="E414" s="60">
        <f t="shared" si="54"/>
        <v>0</v>
      </c>
      <c r="F414" s="26">
        <v>813.9</v>
      </c>
      <c r="G414" s="60">
        <f t="shared" si="63"/>
        <v>-0.10000000000002274</v>
      </c>
      <c r="H414" s="26">
        <f t="shared" si="67"/>
        <v>99.98771498771498</v>
      </c>
      <c r="I414" s="26"/>
    </row>
    <row r="415" spans="1:9" ht="33" hidden="1" customHeight="1" x14ac:dyDescent="0.2">
      <c r="A415" s="45" t="s">
        <v>435</v>
      </c>
      <c r="B415" s="17" t="s">
        <v>433</v>
      </c>
      <c r="C415" s="18">
        <f>C416</f>
        <v>0</v>
      </c>
      <c r="D415" s="18">
        <f>D416</f>
        <v>0</v>
      </c>
      <c r="E415" s="60">
        <f t="shared" si="54"/>
        <v>0</v>
      </c>
      <c r="F415" s="18">
        <f>F416</f>
        <v>0</v>
      </c>
      <c r="G415" s="60">
        <f t="shared" si="63"/>
        <v>0</v>
      </c>
      <c r="H415" s="18" t="e">
        <f t="shared" si="67"/>
        <v>#DIV/0!</v>
      </c>
      <c r="I415" s="18"/>
    </row>
    <row r="416" spans="1:9" ht="33" hidden="1" customHeight="1" x14ac:dyDescent="0.2">
      <c r="A416" s="56" t="s">
        <v>436</v>
      </c>
      <c r="B416" s="25" t="s">
        <v>434</v>
      </c>
      <c r="C416" s="26">
        <v>0</v>
      </c>
      <c r="D416" s="26">
        <v>0</v>
      </c>
      <c r="E416" s="60">
        <f t="shared" si="54"/>
        <v>0</v>
      </c>
      <c r="F416" s="26">
        <v>0</v>
      </c>
      <c r="G416" s="60">
        <f t="shared" si="63"/>
        <v>0</v>
      </c>
      <c r="H416" s="26" t="e">
        <f t="shared" si="67"/>
        <v>#DIV/0!</v>
      </c>
      <c r="I416" s="26"/>
    </row>
    <row r="417" spans="1:11" s="23" customFormat="1" x14ac:dyDescent="0.2">
      <c r="A417" s="51" t="s">
        <v>454</v>
      </c>
      <c r="B417" s="35" t="s">
        <v>374</v>
      </c>
      <c r="C417" s="18">
        <f>C418</f>
        <v>492340.7</v>
      </c>
      <c r="D417" s="18">
        <f>D418</f>
        <v>832111.6</v>
      </c>
      <c r="E417" s="60">
        <f t="shared" si="54"/>
        <v>339770.89999999997</v>
      </c>
      <c r="F417" s="18">
        <f>F418</f>
        <v>804047.2</v>
      </c>
      <c r="G417" s="60">
        <f t="shared" si="63"/>
        <v>-28064.400000000023</v>
      </c>
      <c r="H417" s="18">
        <f t="shared" si="67"/>
        <v>96.627327392143073</v>
      </c>
      <c r="I417" s="18">
        <f>I418</f>
        <v>0</v>
      </c>
    </row>
    <row r="418" spans="1:11" x14ac:dyDescent="0.2">
      <c r="A418" s="44" t="s">
        <v>455</v>
      </c>
      <c r="B418" s="20" t="s">
        <v>375</v>
      </c>
      <c r="C418" s="26">
        <v>492340.7</v>
      </c>
      <c r="D418" s="26">
        <v>832111.6</v>
      </c>
      <c r="E418" s="60">
        <f t="shared" si="54"/>
        <v>339770.89999999997</v>
      </c>
      <c r="F418" s="26">
        <v>804047.2</v>
      </c>
      <c r="G418" s="60">
        <f t="shared" si="63"/>
        <v>-28064.400000000023</v>
      </c>
      <c r="H418" s="26">
        <f t="shared" si="67"/>
        <v>96.627327392143073</v>
      </c>
      <c r="I418" s="26"/>
      <c r="K418" s="81"/>
    </row>
    <row r="419" spans="1:11" s="30" customFormat="1" x14ac:dyDescent="0.2">
      <c r="A419" s="13" t="s">
        <v>456</v>
      </c>
      <c r="B419" s="38" t="s">
        <v>376</v>
      </c>
      <c r="C419" s="11">
        <f>C420+C422+C424+C428+C430+C432+C434</f>
        <v>1652007.8</v>
      </c>
      <c r="D419" s="11">
        <f>D420+D422+D424+D428+D430+D432+D434+D426</f>
        <v>1854213.2</v>
      </c>
      <c r="E419" s="60">
        <f t="shared" si="54"/>
        <v>202205.39999999991</v>
      </c>
      <c r="F419" s="11">
        <f>F420+F422+F424+F428+F430+F432+F434+F426</f>
        <v>1854205.4</v>
      </c>
      <c r="G419" s="60">
        <f t="shared" si="63"/>
        <v>-7.8000000000465661</v>
      </c>
      <c r="H419" s="11">
        <f t="shared" si="67"/>
        <v>99.999579336399933</v>
      </c>
      <c r="I419" s="11">
        <f t="shared" ref="I419" si="69">I420+I422+I424+I428+I430+I432+I434</f>
        <v>0</v>
      </c>
    </row>
    <row r="420" spans="1:11" s="23" customFormat="1" ht="25.5" x14ac:dyDescent="0.2">
      <c r="A420" s="51" t="s">
        <v>457</v>
      </c>
      <c r="B420" s="35" t="s">
        <v>377</v>
      </c>
      <c r="C420" s="18">
        <f>C421</f>
        <v>1620033.4</v>
      </c>
      <c r="D420" s="18">
        <f>D421</f>
        <v>1809242</v>
      </c>
      <c r="E420" s="60">
        <f t="shared" si="54"/>
        <v>189208.60000000009</v>
      </c>
      <c r="F420" s="18">
        <f>F421</f>
        <v>1809242</v>
      </c>
      <c r="G420" s="60">
        <f t="shared" si="63"/>
        <v>0</v>
      </c>
      <c r="H420" s="18">
        <f t="shared" si="67"/>
        <v>100</v>
      </c>
      <c r="I420" s="18">
        <f>I421</f>
        <v>0</v>
      </c>
    </row>
    <row r="421" spans="1:11" ht="25.5" x14ac:dyDescent="0.2">
      <c r="A421" s="44" t="s">
        <v>458</v>
      </c>
      <c r="B421" s="50" t="s">
        <v>378</v>
      </c>
      <c r="C421" s="26">
        <v>1620033.4</v>
      </c>
      <c r="D421" s="26">
        <v>1809242</v>
      </c>
      <c r="E421" s="60">
        <f t="shared" si="54"/>
        <v>189208.60000000009</v>
      </c>
      <c r="F421" s="26">
        <v>1809242</v>
      </c>
      <c r="G421" s="60">
        <f t="shared" si="63"/>
        <v>0</v>
      </c>
      <c r="H421" s="26">
        <f t="shared" si="67"/>
        <v>100</v>
      </c>
      <c r="I421" s="26"/>
    </row>
    <row r="422" spans="1:11" ht="38.25" x14ac:dyDescent="0.2">
      <c r="A422" s="51" t="s">
        <v>459</v>
      </c>
      <c r="B422" s="35" t="s">
        <v>379</v>
      </c>
      <c r="C422" s="18">
        <f>C423</f>
        <v>22087.3</v>
      </c>
      <c r="D422" s="18">
        <f>D423</f>
        <v>30549.599999999999</v>
      </c>
      <c r="E422" s="60">
        <f t="shared" si="54"/>
        <v>8462.2999999999993</v>
      </c>
      <c r="F422" s="18">
        <f>F423</f>
        <v>30549.5</v>
      </c>
      <c r="G422" s="60">
        <f t="shared" si="63"/>
        <v>-9.9999999998544808E-2</v>
      </c>
      <c r="H422" s="18">
        <f t="shared" si="67"/>
        <v>99.99967266347187</v>
      </c>
      <c r="I422" s="18"/>
    </row>
    <row r="423" spans="1:11" ht="38.25" x14ac:dyDescent="0.2">
      <c r="A423" s="56" t="s">
        <v>460</v>
      </c>
      <c r="B423" s="20" t="s">
        <v>380</v>
      </c>
      <c r="C423" s="26">
        <v>22087.3</v>
      </c>
      <c r="D423" s="26">
        <v>30549.599999999999</v>
      </c>
      <c r="E423" s="60">
        <f t="shared" si="54"/>
        <v>8462.2999999999993</v>
      </c>
      <c r="F423" s="26">
        <v>30549.5</v>
      </c>
      <c r="G423" s="60">
        <f t="shared" si="63"/>
        <v>-9.9999999998544808E-2</v>
      </c>
      <c r="H423" s="26">
        <f t="shared" si="67"/>
        <v>99.99967266347187</v>
      </c>
      <c r="I423" s="26"/>
    </row>
    <row r="424" spans="1:11" ht="46.15" customHeight="1" x14ac:dyDescent="0.2">
      <c r="A424" s="51" t="s">
        <v>461</v>
      </c>
      <c r="B424" s="35" t="s">
        <v>381</v>
      </c>
      <c r="C424" s="18">
        <f>C425</f>
        <v>7.7</v>
      </c>
      <c r="D424" s="18">
        <f>D425</f>
        <v>7.7</v>
      </c>
      <c r="E424" s="60">
        <f t="shared" si="54"/>
        <v>0</v>
      </c>
      <c r="F424" s="18">
        <f>F425</f>
        <v>0</v>
      </c>
      <c r="G424" s="60">
        <f t="shared" si="63"/>
        <v>-7.7</v>
      </c>
      <c r="H424" s="18">
        <f t="shared" si="67"/>
        <v>0</v>
      </c>
      <c r="I424" s="18">
        <f>I425</f>
        <v>0</v>
      </c>
    </row>
    <row r="425" spans="1:11" ht="42.6" customHeight="1" x14ac:dyDescent="0.2">
      <c r="A425" s="56" t="s">
        <v>462</v>
      </c>
      <c r="B425" s="20" t="s">
        <v>382</v>
      </c>
      <c r="C425" s="26">
        <v>7.7</v>
      </c>
      <c r="D425" s="26">
        <v>7.7</v>
      </c>
      <c r="E425" s="60">
        <f t="shared" si="54"/>
        <v>0</v>
      </c>
      <c r="F425" s="26">
        <v>0</v>
      </c>
      <c r="G425" s="60">
        <f t="shared" si="63"/>
        <v>-7.7</v>
      </c>
      <c r="H425" s="26">
        <f t="shared" si="67"/>
        <v>0</v>
      </c>
      <c r="I425" s="26">
        <v>0</v>
      </c>
    </row>
    <row r="426" spans="1:11" ht="69.75" customHeight="1" x14ac:dyDescent="0.2">
      <c r="A426" s="45" t="s">
        <v>447</v>
      </c>
      <c r="B426" s="17" t="s">
        <v>445</v>
      </c>
      <c r="C426" s="18">
        <v>0</v>
      </c>
      <c r="D426" s="18">
        <f>D427</f>
        <v>3397.9</v>
      </c>
      <c r="E426" s="60">
        <f t="shared" si="54"/>
        <v>3397.9</v>
      </c>
      <c r="F426" s="18">
        <f>F427</f>
        <v>3397.9</v>
      </c>
      <c r="G426" s="60">
        <f t="shared" si="63"/>
        <v>0</v>
      </c>
      <c r="H426" s="18">
        <f t="shared" si="67"/>
        <v>100</v>
      </c>
      <c r="I426" s="18"/>
    </row>
    <row r="427" spans="1:11" ht="69.75" customHeight="1" x14ac:dyDescent="0.2">
      <c r="A427" s="56" t="s">
        <v>448</v>
      </c>
      <c r="B427" s="20" t="s">
        <v>446</v>
      </c>
      <c r="C427" s="26">
        <v>0</v>
      </c>
      <c r="D427" s="26">
        <v>3397.9</v>
      </c>
      <c r="E427" s="60">
        <f t="shared" si="54"/>
        <v>3397.9</v>
      </c>
      <c r="F427" s="26">
        <v>3397.9</v>
      </c>
      <c r="G427" s="60">
        <f t="shared" si="63"/>
        <v>0</v>
      </c>
      <c r="H427" s="26">
        <f t="shared" si="67"/>
        <v>100</v>
      </c>
      <c r="I427" s="26"/>
    </row>
    <row r="428" spans="1:11" s="23" customFormat="1" ht="44.45" customHeight="1" x14ac:dyDescent="0.2">
      <c r="A428" s="51" t="s">
        <v>463</v>
      </c>
      <c r="B428" s="17" t="s">
        <v>409</v>
      </c>
      <c r="C428" s="18">
        <f>C429</f>
        <v>2231.1</v>
      </c>
      <c r="D428" s="18">
        <f>D429</f>
        <v>3367.7</v>
      </c>
      <c r="E428" s="60">
        <f t="shared" si="54"/>
        <v>1136.5999999999999</v>
      </c>
      <c r="F428" s="18">
        <f>F429</f>
        <v>3367.7</v>
      </c>
      <c r="G428" s="60">
        <f t="shared" si="63"/>
        <v>0</v>
      </c>
      <c r="H428" s="18">
        <f t="shared" si="67"/>
        <v>100</v>
      </c>
      <c r="I428" s="18">
        <f>I429</f>
        <v>0</v>
      </c>
    </row>
    <row r="429" spans="1:11" ht="43.15" customHeight="1" x14ac:dyDescent="0.2">
      <c r="A429" s="44" t="s">
        <v>464</v>
      </c>
      <c r="B429" s="20" t="s">
        <v>408</v>
      </c>
      <c r="C429" s="26">
        <v>2231.1</v>
      </c>
      <c r="D429" s="26">
        <v>3367.7</v>
      </c>
      <c r="E429" s="60">
        <f t="shared" si="54"/>
        <v>1136.5999999999999</v>
      </c>
      <c r="F429" s="26">
        <v>3367.7</v>
      </c>
      <c r="G429" s="60">
        <f t="shared" si="63"/>
        <v>0</v>
      </c>
      <c r="H429" s="26">
        <f t="shared" si="67"/>
        <v>100</v>
      </c>
      <c r="I429" s="26">
        <v>0</v>
      </c>
    </row>
    <row r="430" spans="1:11" ht="42.6" hidden="1" customHeight="1" x14ac:dyDescent="0.2">
      <c r="A430" s="51" t="s">
        <v>465</v>
      </c>
      <c r="B430" s="17" t="s">
        <v>383</v>
      </c>
      <c r="C430" s="18">
        <f>C431</f>
        <v>0</v>
      </c>
      <c r="D430" s="18">
        <f>D431</f>
        <v>0</v>
      </c>
      <c r="E430" s="60">
        <f t="shared" si="54"/>
        <v>0</v>
      </c>
      <c r="F430" s="18">
        <f>F431</f>
        <v>0</v>
      </c>
      <c r="G430" s="60">
        <f t="shared" si="63"/>
        <v>0</v>
      </c>
      <c r="H430" s="18" t="e">
        <f t="shared" si="67"/>
        <v>#DIV/0!</v>
      </c>
      <c r="I430" s="26"/>
    </row>
    <row r="431" spans="1:11" ht="43.15" hidden="1" customHeight="1" x14ac:dyDescent="0.2">
      <c r="A431" s="56" t="s">
        <v>466</v>
      </c>
      <c r="B431" s="20" t="s">
        <v>384</v>
      </c>
      <c r="C431" s="26">
        <v>0</v>
      </c>
      <c r="D431" s="26"/>
      <c r="E431" s="60">
        <f t="shared" si="54"/>
        <v>0</v>
      </c>
      <c r="F431" s="26"/>
      <c r="G431" s="60">
        <f t="shared" si="63"/>
        <v>0</v>
      </c>
      <c r="H431" s="26" t="e">
        <f t="shared" si="67"/>
        <v>#DIV/0!</v>
      </c>
      <c r="I431" s="26"/>
    </row>
    <row r="432" spans="1:11" ht="15" customHeight="1" x14ac:dyDescent="0.2">
      <c r="A432" s="45" t="s">
        <v>467</v>
      </c>
      <c r="B432" s="17" t="s">
        <v>385</v>
      </c>
      <c r="C432" s="18">
        <f>C433</f>
        <v>7094.8</v>
      </c>
      <c r="D432" s="18">
        <f>D433</f>
        <v>7094.8</v>
      </c>
      <c r="E432" s="60">
        <f t="shared" si="54"/>
        <v>0</v>
      </c>
      <c r="F432" s="18">
        <f>F433</f>
        <v>7094.8</v>
      </c>
      <c r="G432" s="60">
        <f t="shared" si="63"/>
        <v>0</v>
      </c>
      <c r="H432" s="18">
        <f t="shared" si="67"/>
        <v>100</v>
      </c>
      <c r="I432" s="18"/>
    </row>
    <row r="433" spans="1:9" ht="27.6" customHeight="1" x14ac:dyDescent="0.2">
      <c r="A433" s="44" t="s">
        <v>468</v>
      </c>
      <c r="B433" s="20" t="s">
        <v>386</v>
      </c>
      <c r="C433" s="26">
        <v>7094.8</v>
      </c>
      <c r="D433" s="26">
        <v>7094.8</v>
      </c>
      <c r="E433" s="60">
        <f t="shared" si="54"/>
        <v>0</v>
      </c>
      <c r="F433" s="26">
        <v>7094.8</v>
      </c>
      <c r="G433" s="60">
        <f t="shared" si="63"/>
        <v>0</v>
      </c>
      <c r="H433" s="26">
        <f t="shared" si="67"/>
        <v>100</v>
      </c>
      <c r="I433" s="26"/>
    </row>
    <row r="434" spans="1:9" s="23" customFormat="1" x14ac:dyDescent="0.2">
      <c r="A434" s="45" t="s">
        <v>469</v>
      </c>
      <c r="B434" s="35" t="s">
        <v>387</v>
      </c>
      <c r="C434" s="18">
        <f>C435</f>
        <v>553.5</v>
      </c>
      <c r="D434" s="18">
        <f>D435</f>
        <v>553.5</v>
      </c>
      <c r="E434" s="60">
        <f t="shared" si="54"/>
        <v>0</v>
      </c>
      <c r="F434" s="18">
        <f>F435</f>
        <v>553.5</v>
      </c>
      <c r="G434" s="60">
        <f t="shared" si="63"/>
        <v>0</v>
      </c>
      <c r="H434" s="18">
        <f t="shared" si="67"/>
        <v>100</v>
      </c>
      <c r="I434" s="18">
        <f>I435</f>
        <v>0</v>
      </c>
    </row>
    <row r="435" spans="1:9" x14ac:dyDescent="0.2">
      <c r="A435" s="56" t="s">
        <v>470</v>
      </c>
      <c r="B435" s="57" t="s">
        <v>388</v>
      </c>
      <c r="C435" s="26">
        <v>553.5</v>
      </c>
      <c r="D435" s="26">
        <v>553.5</v>
      </c>
      <c r="E435" s="60">
        <f t="shared" ref="E435:E480" si="70">D435-C435</f>
        <v>0</v>
      </c>
      <c r="F435" s="26">
        <v>553.5</v>
      </c>
      <c r="G435" s="60">
        <f t="shared" si="63"/>
        <v>0</v>
      </c>
      <c r="H435" s="26">
        <f t="shared" si="67"/>
        <v>100</v>
      </c>
      <c r="I435" s="26"/>
    </row>
    <row r="436" spans="1:9" s="30" customFormat="1" x14ac:dyDescent="0.2">
      <c r="A436" s="53" t="s">
        <v>471</v>
      </c>
      <c r="B436" s="54" t="s">
        <v>389</v>
      </c>
      <c r="C436" s="39">
        <f>C443+C445+C439</f>
        <v>316411</v>
      </c>
      <c r="D436" s="39">
        <f>D443+D445+D439+D441+D437</f>
        <v>513078.8</v>
      </c>
      <c r="E436" s="39">
        <f t="shared" ref="E436:F436" si="71">E443+E445+E439+E441+E437</f>
        <v>192591.10000000003</v>
      </c>
      <c r="F436" s="39">
        <f t="shared" si="71"/>
        <v>510672.3</v>
      </c>
      <c r="G436" s="60">
        <f t="shared" si="63"/>
        <v>-2406.5</v>
      </c>
      <c r="H436" s="39">
        <f t="shared" si="67"/>
        <v>99.530968732288301</v>
      </c>
      <c r="I436" s="39" t="e">
        <f>I439+I445+I443+#REF!+#REF!</f>
        <v>#REF!</v>
      </c>
    </row>
    <row r="437" spans="1:9" s="30" customFormat="1" ht="39.75" customHeight="1" x14ac:dyDescent="0.2">
      <c r="A437" s="45" t="s">
        <v>880</v>
      </c>
      <c r="B437" s="55" t="s">
        <v>878</v>
      </c>
      <c r="C437" s="26">
        <v>0</v>
      </c>
      <c r="D437" s="18">
        <f>D438</f>
        <v>4076.7</v>
      </c>
      <c r="E437" s="69"/>
      <c r="F437" s="18">
        <f>F438</f>
        <v>4076.7</v>
      </c>
      <c r="G437" s="60">
        <f t="shared" si="63"/>
        <v>0</v>
      </c>
      <c r="H437" s="18">
        <f t="shared" si="67"/>
        <v>100</v>
      </c>
      <c r="I437" s="39"/>
    </row>
    <row r="438" spans="1:9" s="30" customFormat="1" ht="51" x14ac:dyDescent="0.2">
      <c r="A438" s="56" t="s">
        <v>881</v>
      </c>
      <c r="B438" s="57" t="s">
        <v>879</v>
      </c>
      <c r="C438" s="26">
        <v>0</v>
      </c>
      <c r="D438" s="26">
        <v>4076.7</v>
      </c>
      <c r="E438" s="60"/>
      <c r="F438" s="26">
        <v>4076.7</v>
      </c>
      <c r="G438" s="60">
        <f t="shared" si="63"/>
        <v>0</v>
      </c>
      <c r="H438" s="18">
        <f t="shared" si="67"/>
        <v>100</v>
      </c>
      <c r="I438" s="39"/>
    </row>
    <row r="439" spans="1:9" ht="38.25" x14ac:dyDescent="0.2">
      <c r="A439" s="45" t="s">
        <v>695</v>
      </c>
      <c r="B439" s="55" t="s">
        <v>692</v>
      </c>
      <c r="C439" s="18">
        <f>C440</f>
        <v>71421.2</v>
      </c>
      <c r="D439" s="18">
        <f>D440</f>
        <v>68198.899999999994</v>
      </c>
      <c r="E439" s="69">
        <f t="shared" si="70"/>
        <v>-3222.3000000000029</v>
      </c>
      <c r="F439" s="18">
        <f>F440</f>
        <v>68198.899999999994</v>
      </c>
      <c r="G439" s="60">
        <f t="shared" si="63"/>
        <v>0</v>
      </c>
      <c r="H439" s="18">
        <f t="shared" si="67"/>
        <v>100</v>
      </c>
      <c r="I439" s="26">
        <f>I440</f>
        <v>0</v>
      </c>
    </row>
    <row r="440" spans="1:9" ht="38.25" x14ac:dyDescent="0.2">
      <c r="A440" s="56" t="s">
        <v>694</v>
      </c>
      <c r="B440" s="57" t="s">
        <v>693</v>
      </c>
      <c r="C440" s="26">
        <v>71421.2</v>
      </c>
      <c r="D440" s="26">
        <v>68198.899999999994</v>
      </c>
      <c r="E440" s="60">
        <f t="shared" si="70"/>
        <v>-3222.3000000000029</v>
      </c>
      <c r="F440" s="26">
        <v>68198.899999999994</v>
      </c>
      <c r="G440" s="60">
        <f t="shared" si="63"/>
        <v>0</v>
      </c>
      <c r="H440" s="26">
        <f t="shared" si="67"/>
        <v>100</v>
      </c>
      <c r="I440" s="26"/>
    </row>
    <row r="441" spans="1:9" ht="38.25" hidden="1" x14ac:dyDescent="0.2">
      <c r="A441" s="45" t="s">
        <v>767</v>
      </c>
      <c r="B441" s="55" t="s">
        <v>722</v>
      </c>
      <c r="C441" s="18">
        <f>C442</f>
        <v>0</v>
      </c>
      <c r="D441" s="18">
        <f>D442</f>
        <v>0</v>
      </c>
      <c r="E441" s="69"/>
      <c r="F441" s="18">
        <f>F442</f>
        <v>0</v>
      </c>
      <c r="G441" s="60">
        <f t="shared" si="63"/>
        <v>0</v>
      </c>
      <c r="H441" s="26" t="e">
        <f t="shared" si="67"/>
        <v>#DIV/0!</v>
      </c>
      <c r="I441" s="26"/>
    </row>
    <row r="442" spans="1:9" ht="38.25" hidden="1" x14ac:dyDescent="0.2">
      <c r="A442" s="56" t="s">
        <v>768</v>
      </c>
      <c r="B442" s="57" t="s">
        <v>723</v>
      </c>
      <c r="C442" s="26">
        <v>0</v>
      </c>
      <c r="D442" s="26">
        <v>0</v>
      </c>
      <c r="E442" s="60"/>
      <c r="F442" s="26">
        <v>0</v>
      </c>
      <c r="G442" s="60">
        <f t="shared" si="63"/>
        <v>0</v>
      </c>
      <c r="H442" s="26" t="e">
        <f t="shared" si="67"/>
        <v>#DIV/0!</v>
      </c>
      <c r="I442" s="26"/>
    </row>
    <row r="443" spans="1:9" ht="25.5" hidden="1" x14ac:dyDescent="0.2">
      <c r="A443" s="45" t="s">
        <v>657</v>
      </c>
      <c r="B443" s="55" t="s">
        <v>658</v>
      </c>
      <c r="C443" s="26">
        <f>C444</f>
        <v>0</v>
      </c>
      <c r="D443" s="26">
        <f>D444</f>
        <v>0</v>
      </c>
      <c r="E443" s="60">
        <f t="shared" si="70"/>
        <v>0</v>
      </c>
      <c r="F443" s="26">
        <f>F444</f>
        <v>0</v>
      </c>
      <c r="G443" s="60">
        <f t="shared" si="63"/>
        <v>0</v>
      </c>
      <c r="H443" s="26" t="e">
        <f t="shared" si="67"/>
        <v>#DIV/0!</v>
      </c>
      <c r="I443" s="26">
        <f>I444</f>
        <v>0</v>
      </c>
    </row>
    <row r="444" spans="1:9" ht="25.5" hidden="1" x14ac:dyDescent="0.2">
      <c r="A444" s="56" t="s">
        <v>659</v>
      </c>
      <c r="B444" s="57" t="s">
        <v>656</v>
      </c>
      <c r="C444" s="26">
        <v>0</v>
      </c>
      <c r="D444" s="26"/>
      <c r="E444" s="60">
        <f t="shared" si="70"/>
        <v>0</v>
      </c>
      <c r="F444" s="26"/>
      <c r="G444" s="60">
        <f t="shared" si="63"/>
        <v>0</v>
      </c>
      <c r="H444" s="26" t="e">
        <f t="shared" si="67"/>
        <v>#DIV/0!</v>
      </c>
      <c r="I444" s="26">
        <v>0</v>
      </c>
    </row>
    <row r="445" spans="1:9" s="23" customFormat="1" x14ac:dyDescent="0.2">
      <c r="A445" s="45" t="s">
        <v>472</v>
      </c>
      <c r="B445" s="55" t="s">
        <v>390</v>
      </c>
      <c r="C445" s="18">
        <f>C446</f>
        <v>244989.8</v>
      </c>
      <c r="D445" s="18">
        <f>D446</f>
        <v>440803.2</v>
      </c>
      <c r="E445" s="60">
        <f t="shared" si="70"/>
        <v>195813.40000000002</v>
      </c>
      <c r="F445" s="18">
        <f>F446</f>
        <v>438396.7</v>
      </c>
      <c r="G445" s="60">
        <f t="shared" si="63"/>
        <v>-2406.5</v>
      </c>
      <c r="H445" s="18">
        <f t="shared" si="67"/>
        <v>99.454064761780316</v>
      </c>
      <c r="I445" s="18">
        <f>I446</f>
        <v>0</v>
      </c>
    </row>
    <row r="446" spans="1:9" x14ac:dyDescent="0.2">
      <c r="A446" s="56" t="s">
        <v>473</v>
      </c>
      <c r="B446" s="57" t="s">
        <v>391</v>
      </c>
      <c r="C446" s="26">
        <v>244989.8</v>
      </c>
      <c r="D446" s="26">
        <v>440803.2</v>
      </c>
      <c r="E446" s="60">
        <f t="shared" si="70"/>
        <v>195813.40000000002</v>
      </c>
      <c r="F446" s="26">
        <v>438396.7</v>
      </c>
      <c r="G446" s="60">
        <f t="shared" si="63"/>
        <v>-2406.5</v>
      </c>
      <c r="H446" s="26">
        <f t="shared" si="67"/>
        <v>99.454064761780316</v>
      </c>
      <c r="I446" s="26">
        <v>0</v>
      </c>
    </row>
    <row r="447" spans="1:9" ht="25.5" x14ac:dyDescent="0.2">
      <c r="A447" s="53" t="s">
        <v>729</v>
      </c>
      <c r="B447" s="54" t="s">
        <v>724</v>
      </c>
      <c r="C447" s="39">
        <f>C448</f>
        <v>0</v>
      </c>
      <c r="D447" s="39">
        <f>D448</f>
        <v>24778.1</v>
      </c>
      <c r="E447" s="60">
        <f>D447-C447</f>
        <v>24778.1</v>
      </c>
      <c r="F447" s="39">
        <f>F448</f>
        <v>24819.9</v>
      </c>
      <c r="G447" s="60">
        <f t="shared" si="63"/>
        <v>41.80000000000291</v>
      </c>
      <c r="H447" s="39">
        <f t="shared" si="67"/>
        <v>100.16869735774738</v>
      </c>
      <c r="I447" s="26"/>
    </row>
    <row r="448" spans="1:9" ht="25.5" x14ac:dyDescent="0.2">
      <c r="A448" s="45" t="s">
        <v>728</v>
      </c>
      <c r="B448" s="55" t="s">
        <v>725</v>
      </c>
      <c r="C448" s="18">
        <f>C449</f>
        <v>0</v>
      </c>
      <c r="D448" s="18">
        <f>D449</f>
        <v>24778.1</v>
      </c>
      <c r="E448" s="60">
        <f t="shared" si="70"/>
        <v>24778.1</v>
      </c>
      <c r="F448" s="18">
        <f>F449</f>
        <v>24819.9</v>
      </c>
      <c r="G448" s="60">
        <f t="shared" si="63"/>
        <v>41.80000000000291</v>
      </c>
      <c r="H448" s="26">
        <f t="shared" si="67"/>
        <v>100.16869735774738</v>
      </c>
      <c r="I448" s="26"/>
    </row>
    <row r="449" spans="1:9" ht="30" customHeight="1" x14ac:dyDescent="0.2">
      <c r="A449" s="56" t="s">
        <v>727</v>
      </c>
      <c r="B449" s="57" t="s">
        <v>726</v>
      </c>
      <c r="C449" s="26">
        <v>0</v>
      </c>
      <c r="D449" s="26">
        <v>24778.1</v>
      </c>
      <c r="E449" s="60">
        <f t="shared" si="70"/>
        <v>24778.1</v>
      </c>
      <c r="F449" s="26">
        <v>24819.9</v>
      </c>
      <c r="G449" s="60">
        <f t="shared" si="63"/>
        <v>41.80000000000291</v>
      </c>
      <c r="H449" s="26">
        <f t="shared" si="67"/>
        <v>100.16869735774738</v>
      </c>
      <c r="I449" s="26"/>
    </row>
    <row r="450" spans="1:9" x14ac:dyDescent="0.2">
      <c r="A450" s="41" t="s">
        <v>392</v>
      </c>
      <c r="B450" s="10" t="s">
        <v>927</v>
      </c>
      <c r="C450" s="11">
        <f>C451</f>
        <v>279701</v>
      </c>
      <c r="D450" s="11">
        <f>D451</f>
        <v>306117.89999999997</v>
      </c>
      <c r="E450" s="60">
        <f>D450-C450</f>
        <v>26416.899999999965</v>
      </c>
      <c r="F450" s="11">
        <f>F451</f>
        <v>306117.89999999997</v>
      </c>
      <c r="G450" s="60">
        <f t="shared" si="63"/>
        <v>0</v>
      </c>
      <c r="H450" s="11">
        <f t="shared" si="67"/>
        <v>100</v>
      </c>
      <c r="I450" s="11">
        <f>I451</f>
        <v>0</v>
      </c>
    </row>
    <row r="451" spans="1:9" s="23" customFormat="1" ht="19.149999999999999" customHeight="1" x14ac:dyDescent="0.2">
      <c r="A451" s="34" t="s">
        <v>474</v>
      </c>
      <c r="B451" s="35" t="s">
        <v>393</v>
      </c>
      <c r="C451" s="22">
        <f>C453+C452</f>
        <v>279701</v>
      </c>
      <c r="D451" s="22">
        <f>D453+D452</f>
        <v>306117.89999999997</v>
      </c>
      <c r="E451" s="60">
        <f t="shared" si="70"/>
        <v>26416.899999999965</v>
      </c>
      <c r="F451" s="22">
        <f>F453+F452</f>
        <v>306117.89999999997</v>
      </c>
      <c r="G451" s="60">
        <f t="shared" si="63"/>
        <v>0</v>
      </c>
      <c r="H451" s="22">
        <f t="shared" si="67"/>
        <v>100</v>
      </c>
      <c r="I451" s="22">
        <f>I453+I452</f>
        <v>0</v>
      </c>
    </row>
    <row r="452" spans="1:9" ht="43.5" customHeight="1" x14ac:dyDescent="0.2">
      <c r="A452" s="19" t="s">
        <v>394</v>
      </c>
      <c r="B452" s="20" t="s">
        <v>395</v>
      </c>
      <c r="C452" s="21">
        <v>2285.3000000000002</v>
      </c>
      <c r="D452" s="21">
        <v>2892.1</v>
      </c>
      <c r="E452" s="60">
        <f t="shared" si="70"/>
        <v>606.79999999999973</v>
      </c>
      <c r="F452" s="21">
        <v>2892.1</v>
      </c>
      <c r="G452" s="60">
        <f t="shared" si="63"/>
        <v>0</v>
      </c>
      <c r="H452" s="21">
        <f t="shared" si="67"/>
        <v>100</v>
      </c>
      <c r="I452" s="21"/>
    </row>
    <row r="453" spans="1:9" x14ac:dyDescent="0.2">
      <c r="A453" s="19" t="s">
        <v>475</v>
      </c>
      <c r="B453" s="20" t="s">
        <v>393</v>
      </c>
      <c r="C453" s="21">
        <v>277415.7</v>
      </c>
      <c r="D453" s="21">
        <v>303225.8</v>
      </c>
      <c r="E453" s="60">
        <f t="shared" si="70"/>
        <v>25810.099999999977</v>
      </c>
      <c r="F453" s="21">
        <v>303225.8</v>
      </c>
      <c r="G453" s="60">
        <f t="shared" si="63"/>
        <v>0</v>
      </c>
      <c r="H453" s="21">
        <f t="shared" si="67"/>
        <v>100</v>
      </c>
      <c r="I453" s="21"/>
    </row>
    <row r="454" spans="1:9" ht="63.75" x14ac:dyDescent="0.2">
      <c r="A454" s="9" t="s">
        <v>396</v>
      </c>
      <c r="B454" s="54" t="s">
        <v>397</v>
      </c>
      <c r="C454" s="39">
        <f>C455</f>
        <v>0</v>
      </c>
      <c r="D454" s="39">
        <f>D455</f>
        <v>22516.600000000002</v>
      </c>
      <c r="E454" s="60">
        <f>D454-C454</f>
        <v>22516.600000000002</v>
      </c>
      <c r="F454" s="39">
        <f>F455</f>
        <v>22730.7</v>
      </c>
      <c r="G454" s="60">
        <f t="shared" si="63"/>
        <v>214.09999999999854</v>
      </c>
      <c r="H454" s="39">
        <f t="shared" si="67"/>
        <v>100.95085403657744</v>
      </c>
      <c r="I454" s="39">
        <f>I455</f>
        <v>0</v>
      </c>
    </row>
    <row r="455" spans="1:9" s="30" customFormat="1" ht="30.6" customHeight="1" x14ac:dyDescent="0.2">
      <c r="A455" s="37" t="s">
        <v>476</v>
      </c>
      <c r="B455" s="54" t="s">
        <v>398</v>
      </c>
      <c r="C455" s="11">
        <f>C456</f>
        <v>0</v>
      </c>
      <c r="D455" s="11">
        <f>D456</f>
        <v>22516.600000000002</v>
      </c>
      <c r="E455" s="60">
        <f t="shared" si="70"/>
        <v>22516.600000000002</v>
      </c>
      <c r="F455" s="11">
        <f>F456</f>
        <v>22730.7</v>
      </c>
      <c r="G455" s="60">
        <f t="shared" si="63"/>
        <v>214.09999999999854</v>
      </c>
      <c r="H455" s="39">
        <f t="shared" si="67"/>
        <v>100.95085403657744</v>
      </c>
      <c r="I455" s="11">
        <f>I456</f>
        <v>0</v>
      </c>
    </row>
    <row r="456" spans="1:9" s="23" customFormat="1" ht="30.6" customHeight="1" x14ac:dyDescent="0.2">
      <c r="A456" s="16" t="s">
        <v>477</v>
      </c>
      <c r="B456" s="55" t="s">
        <v>399</v>
      </c>
      <c r="C456" s="22">
        <f>C457+C459</f>
        <v>0</v>
      </c>
      <c r="D456" s="22">
        <f>D457+D459</f>
        <v>22516.600000000002</v>
      </c>
      <c r="E456" s="60">
        <f t="shared" si="70"/>
        <v>22516.600000000002</v>
      </c>
      <c r="F456" s="22">
        <f>F457+F459+F462</f>
        <v>22730.7</v>
      </c>
      <c r="G456" s="60">
        <f t="shared" si="63"/>
        <v>214.09999999999854</v>
      </c>
      <c r="H456" s="21">
        <f t="shared" si="67"/>
        <v>100.95085403657744</v>
      </c>
      <c r="I456" s="22">
        <f>I457+I459</f>
        <v>0</v>
      </c>
    </row>
    <row r="457" spans="1:9" ht="25.5" x14ac:dyDescent="0.2">
      <c r="A457" s="24" t="s">
        <v>478</v>
      </c>
      <c r="B457" s="57" t="s">
        <v>400</v>
      </c>
      <c r="C457" s="21">
        <v>0</v>
      </c>
      <c r="D457" s="21">
        <f>D458</f>
        <v>101</v>
      </c>
      <c r="E457" s="60">
        <f t="shared" si="70"/>
        <v>101</v>
      </c>
      <c r="F457" s="21">
        <f>F458</f>
        <v>101</v>
      </c>
      <c r="G457" s="60">
        <f t="shared" si="63"/>
        <v>0</v>
      </c>
      <c r="H457" s="21">
        <f t="shared" si="67"/>
        <v>100</v>
      </c>
      <c r="I457" s="21"/>
    </row>
    <row r="458" spans="1:9" ht="38.25" x14ac:dyDescent="0.2">
      <c r="A458" s="24" t="s">
        <v>883</v>
      </c>
      <c r="B458" s="57" t="s">
        <v>882</v>
      </c>
      <c r="C458" s="21">
        <v>0</v>
      </c>
      <c r="D458" s="21">
        <v>101</v>
      </c>
      <c r="E458" s="60"/>
      <c r="F458" s="21">
        <v>101</v>
      </c>
      <c r="G458" s="60">
        <f t="shared" si="63"/>
        <v>0</v>
      </c>
      <c r="H458" s="21">
        <f t="shared" si="67"/>
        <v>100</v>
      </c>
      <c r="I458" s="21"/>
    </row>
    <row r="459" spans="1:9" ht="30.6" customHeight="1" x14ac:dyDescent="0.2">
      <c r="A459" s="24" t="s">
        <v>479</v>
      </c>
      <c r="B459" s="57" t="s">
        <v>401</v>
      </c>
      <c r="C459" s="21">
        <v>0</v>
      </c>
      <c r="D459" s="21">
        <f t="shared" ref="D459:E459" si="72">SUM(D460:D461)</f>
        <v>22415.600000000002</v>
      </c>
      <c r="E459" s="21">
        <f t="shared" si="72"/>
        <v>0</v>
      </c>
      <c r="F459" s="21">
        <f>SUM(F460:F461)</f>
        <v>22456.400000000001</v>
      </c>
      <c r="G459" s="60">
        <f t="shared" si="63"/>
        <v>40.799999999999272</v>
      </c>
      <c r="H459" s="21">
        <f t="shared" si="67"/>
        <v>100.18201609593318</v>
      </c>
      <c r="I459" s="21"/>
    </row>
    <row r="460" spans="1:9" ht="40.9" customHeight="1" x14ac:dyDescent="0.2">
      <c r="A460" s="24" t="s">
        <v>884</v>
      </c>
      <c r="B460" s="57" t="s">
        <v>769</v>
      </c>
      <c r="C460" s="21">
        <v>0</v>
      </c>
      <c r="D460" s="21">
        <v>1098.9000000000001</v>
      </c>
      <c r="E460" s="60"/>
      <c r="F460" s="21">
        <v>1139.7</v>
      </c>
      <c r="G460" s="60">
        <f t="shared" si="63"/>
        <v>40.799999999999955</v>
      </c>
      <c r="H460" s="21">
        <f t="shared" si="67"/>
        <v>103.71280371280372</v>
      </c>
      <c r="I460" s="21"/>
    </row>
    <row r="461" spans="1:9" ht="51" x14ac:dyDescent="0.2">
      <c r="A461" s="24" t="s">
        <v>885</v>
      </c>
      <c r="B461" s="57" t="s">
        <v>770</v>
      </c>
      <c r="C461" s="21">
        <v>0</v>
      </c>
      <c r="D461" s="21">
        <v>21316.7</v>
      </c>
      <c r="E461" s="60"/>
      <c r="F461" s="21">
        <v>21316.7</v>
      </c>
      <c r="G461" s="60">
        <f t="shared" ref="G461:G481" si="73">F461-D461</f>
        <v>0</v>
      </c>
      <c r="H461" s="21">
        <f t="shared" si="67"/>
        <v>100</v>
      </c>
      <c r="I461" s="21"/>
    </row>
    <row r="462" spans="1:9" ht="25.5" x14ac:dyDescent="0.2">
      <c r="A462" s="24" t="s">
        <v>939</v>
      </c>
      <c r="B462" s="57" t="s">
        <v>937</v>
      </c>
      <c r="C462" s="21">
        <v>0</v>
      </c>
      <c r="D462" s="21">
        <v>0</v>
      </c>
      <c r="E462" s="60"/>
      <c r="F462" s="21">
        <f>F463</f>
        <v>173.3</v>
      </c>
      <c r="G462" s="60">
        <f t="shared" si="73"/>
        <v>173.3</v>
      </c>
      <c r="H462" s="21"/>
      <c r="I462" s="21"/>
    </row>
    <row r="463" spans="1:9" ht="38.25" x14ac:dyDescent="0.2">
      <c r="A463" s="24" t="s">
        <v>940</v>
      </c>
      <c r="B463" s="57" t="s">
        <v>938</v>
      </c>
      <c r="C463" s="21">
        <v>0</v>
      </c>
      <c r="D463" s="21">
        <v>0</v>
      </c>
      <c r="E463" s="60"/>
      <c r="F463" s="21">
        <v>173.3</v>
      </c>
      <c r="G463" s="60">
        <f t="shared" si="73"/>
        <v>173.3</v>
      </c>
      <c r="H463" s="21"/>
      <c r="I463" s="21"/>
    </row>
    <row r="464" spans="1:9" ht="28.9" customHeight="1" x14ac:dyDescent="0.2">
      <c r="A464" s="9" t="s">
        <v>402</v>
      </c>
      <c r="B464" s="10" t="s">
        <v>403</v>
      </c>
      <c r="C464" s="39">
        <f>C465</f>
        <v>0</v>
      </c>
      <c r="D464" s="39">
        <f>D465</f>
        <v>-202119.1</v>
      </c>
      <c r="E464" s="60">
        <f>D464-C464</f>
        <v>-202119.1</v>
      </c>
      <c r="F464" s="39">
        <f>F465</f>
        <v>-240621.00000000003</v>
      </c>
      <c r="G464" s="60">
        <f t="shared" si="73"/>
        <v>-38501.900000000023</v>
      </c>
      <c r="H464" s="39">
        <f t="shared" si="67"/>
        <v>119.04911510094792</v>
      </c>
      <c r="I464" s="39">
        <f>I480</f>
        <v>0</v>
      </c>
    </row>
    <row r="465" spans="1:9" ht="28.9" customHeight="1" x14ac:dyDescent="0.2">
      <c r="A465" s="16" t="s">
        <v>480</v>
      </c>
      <c r="B465" s="55" t="s">
        <v>404</v>
      </c>
      <c r="C465" s="18">
        <f>C469+C480</f>
        <v>0</v>
      </c>
      <c r="D465" s="18">
        <f>D468+D469+D470+D479+D480+D467+D472+D478+D466</f>
        <v>-202119.1</v>
      </c>
      <c r="E465" s="18">
        <f t="shared" ref="E465" si="74">E468+E469+E470+E479+E480+E467+E472+E478</f>
        <v>-180308.3</v>
      </c>
      <c r="F465" s="18">
        <f>F468+F469+F470+F479+F480+F467+F472+F478+F466</f>
        <v>-240621.00000000003</v>
      </c>
      <c r="G465" s="60">
        <f t="shared" si="73"/>
        <v>-38501.900000000023</v>
      </c>
      <c r="H465" s="18">
        <f t="shared" si="67"/>
        <v>119.04911510094792</v>
      </c>
      <c r="I465" s="63"/>
    </row>
    <row r="466" spans="1:9" ht="44.25" customHeight="1" x14ac:dyDescent="0.2">
      <c r="A466" s="24" t="s">
        <v>912</v>
      </c>
      <c r="B466" s="57" t="s">
        <v>911</v>
      </c>
      <c r="C466" s="26">
        <v>0</v>
      </c>
      <c r="D466" s="26">
        <v>-4062</v>
      </c>
      <c r="E466" s="26"/>
      <c r="F466" s="26">
        <v>-3242.6</v>
      </c>
      <c r="G466" s="60">
        <f t="shared" si="73"/>
        <v>819.40000000000009</v>
      </c>
      <c r="H466" s="18">
        <f t="shared" si="67"/>
        <v>79.827671097981295</v>
      </c>
      <c r="I466" s="63"/>
    </row>
    <row r="467" spans="1:9" ht="39.75" customHeight="1" x14ac:dyDescent="0.2">
      <c r="A467" s="24" t="s">
        <v>774</v>
      </c>
      <c r="B467" s="57" t="s">
        <v>771</v>
      </c>
      <c r="C467" s="26">
        <v>0</v>
      </c>
      <c r="D467" s="26">
        <v>-12211.6</v>
      </c>
      <c r="E467" s="66"/>
      <c r="F467" s="26">
        <v>-12211.6</v>
      </c>
      <c r="G467" s="60">
        <f t="shared" si="73"/>
        <v>0</v>
      </c>
      <c r="H467" s="26">
        <f t="shared" si="67"/>
        <v>100</v>
      </c>
      <c r="I467" s="63"/>
    </row>
    <row r="468" spans="1:9" ht="28.9" hidden="1" customHeight="1" x14ac:dyDescent="0.2">
      <c r="A468" s="24" t="s">
        <v>730</v>
      </c>
      <c r="B468" s="57" t="s">
        <v>712</v>
      </c>
      <c r="C468" s="18">
        <v>0</v>
      </c>
      <c r="D468" s="18">
        <v>0</v>
      </c>
      <c r="E468" s="60"/>
      <c r="F468" s="26">
        <v>0</v>
      </c>
      <c r="G468" s="60">
        <f t="shared" si="73"/>
        <v>0</v>
      </c>
      <c r="H468" s="18" t="e">
        <f t="shared" si="67"/>
        <v>#DIV/0!</v>
      </c>
      <c r="I468" s="63"/>
    </row>
    <row r="469" spans="1:9" ht="43.15" customHeight="1" x14ac:dyDescent="0.2">
      <c r="A469" s="19" t="s">
        <v>481</v>
      </c>
      <c r="B469" s="20" t="s">
        <v>405</v>
      </c>
      <c r="C469" s="21">
        <v>0</v>
      </c>
      <c r="D469" s="21">
        <v>-1489.4</v>
      </c>
      <c r="E469" s="60">
        <f t="shared" si="70"/>
        <v>-1489.4</v>
      </c>
      <c r="F469" s="21">
        <v>-1489.4</v>
      </c>
      <c r="G469" s="60">
        <f t="shared" si="73"/>
        <v>0</v>
      </c>
      <c r="H469" s="18">
        <f t="shared" si="67"/>
        <v>100</v>
      </c>
      <c r="I469" s="39"/>
    </row>
    <row r="470" spans="1:9" ht="30" hidden="1" customHeight="1" x14ac:dyDescent="0.2">
      <c r="A470" s="19" t="s">
        <v>731</v>
      </c>
      <c r="B470" s="20" t="s">
        <v>713</v>
      </c>
      <c r="C470" s="21">
        <v>0</v>
      </c>
      <c r="D470" s="21">
        <v>0</v>
      </c>
      <c r="E470" s="60"/>
      <c r="F470" s="21">
        <v>0</v>
      </c>
      <c r="G470" s="60">
        <f t="shared" si="73"/>
        <v>0</v>
      </c>
      <c r="H470" s="18" t="e">
        <f t="shared" si="67"/>
        <v>#DIV/0!</v>
      </c>
      <c r="I470" s="39"/>
    </row>
    <row r="471" spans="1:9" ht="31.15" hidden="1" customHeight="1" x14ac:dyDescent="0.2">
      <c r="A471" s="19" t="s">
        <v>438</v>
      </c>
      <c r="B471" s="20" t="s">
        <v>437</v>
      </c>
      <c r="C471" s="21">
        <v>0</v>
      </c>
      <c r="D471" s="21">
        <v>0</v>
      </c>
      <c r="E471" s="60">
        <f t="shared" si="70"/>
        <v>0</v>
      </c>
      <c r="F471" s="21">
        <v>0</v>
      </c>
      <c r="G471" s="60">
        <f t="shared" si="73"/>
        <v>0</v>
      </c>
      <c r="H471" s="18" t="e">
        <f t="shared" si="67"/>
        <v>#DIV/0!</v>
      </c>
      <c r="I471" s="39"/>
    </row>
    <row r="472" spans="1:9" ht="42" customHeight="1" x14ac:dyDescent="0.2">
      <c r="A472" s="19" t="s">
        <v>773</v>
      </c>
      <c r="B472" s="20" t="s">
        <v>772</v>
      </c>
      <c r="C472" s="21">
        <v>0</v>
      </c>
      <c r="D472" s="21">
        <v>-221.5</v>
      </c>
      <c r="E472" s="60"/>
      <c r="F472" s="21">
        <v>-221.5</v>
      </c>
      <c r="G472" s="60">
        <f t="shared" si="73"/>
        <v>0</v>
      </c>
      <c r="H472" s="18">
        <f t="shared" si="67"/>
        <v>100</v>
      </c>
      <c r="I472" s="39"/>
    </row>
    <row r="473" spans="1:9" ht="28.9" hidden="1" customHeight="1" x14ac:dyDescent="0.2">
      <c r="A473" s="19" t="s">
        <v>440</v>
      </c>
      <c r="B473" s="20" t="s">
        <v>439</v>
      </c>
      <c r="C473" s="21">
        <v>0</v>
      </c>
      <c r="D473" s="21">
        <v>0</v>
      </c>
      <c r="E473" s="60">
        <f t="shared" si="70"/>
        <v>0</v>
      </c>
      <c r="F473" s="21">
        <v>0</v>
      </c>
      <c r="G473" s="60">
        <f t="shared" si="73"/>
        <v>0</v>
      </c>
      <c r="H473" s="18" t="e">
        <f t="shared" si="67"/>
        <v>#DIV/0!</v>
      </c>
      <c r="I473" s="39"/>
    </row>
    <row r="474" spans="1:9" ht="43.15" hidden="1" customHeight="1" x14ac:dyDescent="0.2">
      <c r="A474" s="19" t="s">
        <v>442</v>
      </c>
      <c r="B474" s="20" t="s">
        <v>441</v>
      </c>
      <c r="C474" s="21">
        <v>0</v>
      </c>
      <c r="D474" s="21"/>
      <c r="E474" s="60">
        <f t="shared" si="70"/>
        <v>0</v>
      </c>
      <c r="F474" s="21"/>
      <c r="G474" s="60">
        <f t="shared" si="73"/>
        <v>0</v>
      </c>
      <c r="H474" s="18" t="e">
        <f t="shared" si="67"/>
        <v>#DIV/0!</v>
      </c>
      <c r="I474" s="39"/>
    </row>
    <row r="475" spans="1:9" ht="51" hidden="1" x14ac:dyDescent="0.2">
      <c r="A475" s="19" t="s">
        <v>620</v>
      </c>
      <c r="B475" s="20" t="s">
        <v>621</v>
      </c>
      <c r="C475" s="21">
        <v>0</v>
      </c>
      <c r="D475" s="21"/>
      <c r="E475" s="60">
        <f t="shared" si="70"/>
        <v>0</v>
      </c>
      <c r="F475" s="21"/>
      <c r="G475" s="60">
        <f t="shared" si="73"/>
        <v>0</v>
      </c>
      <c r="H475" s="18" t="e">
        <f t="shared" si="67"/>
        <v>#DIV/0!</v>
      </c>
      <c r="I475" s="39"/>
    </row>
    <row r="476" spans="1:9" ht="51" hidden="1" x14ac:dyDescent="0.2">
      <c r="A476" s="19" t="s">
        <v>622</v>
      </c>
      <c r="B476" s="20" t="s">
        <v>623</v>
      </c>
      <c r="C476" s="21">
        <v>0</v>
      </c>
      <c r="D476" s="21"/>
      <c r="E476" s="60">
        <f t="shared" si="70"/>
        <v>0</v>
      </c>
      <c r="F476" s="21"/>
      <c r="G476" s="60">
        <f t="shared" si="73"/>
        <v>0</v>
      </c>
      <c r="H476" s="18" t="e">
        <f t="shared" si="67"/>
        <v>#DIV/0!</v>
      </c>
      <c r="I476" s="39"/>
    </row>
    <row r="477" spans="1:9" ht="31.15" hidden="1" customHeight="1" x14ac:dyDescent="0.2">
      <c r="A477" s="19" t="s">
        <v>444</v>
      </c>
      <c r="B477" s="20" t="s">
        <v>443</v>
      </c>
      <c r="C477" s="21">
        <v>0</v>
      </c>
      <c r="D477" s="21"/>
      <c r="E477" s="60">
        <f t="shared" si="70"/>
        <v>0</v>
      </c>
      <c r="F477" s="21"/>
      <c r="G477" s="60">
        <f t="shared" si="73"/>
        <v>0</v>
      </c>
      <c r="H477" s="18" t="e">
        <f t="shared" si="67"/>
        <v>#DIV/0!</v>
      </c>
      <c r="I477" s="39"/>
    </row>
    <row r="478" spans="1:9" ht="52.5" customHeight="1" x14ac:dyDescent="0.2">
      <c r="A478" s="19" t="s">
        <v>887</v>
      </c>
      <c r="B478" s="20" t="s">
        <v>886</v>
      </c>
      <c r="C478" s="21">
        <v>0</v>
      </c>
      <c r="D478" s="21">
        <v>-248.4</v>
      </c>
      <c r="E478" s="60"/>
      <c r="F478" s="21">
        <v>-248.4</v>
      </c>
      <c r="G478" s="60">
        <f t="shared" si="73"/>
        <v>0</v>
      </c>
      <c r="H478" s="18">
        <f t="shared" si="67"/>
        <v>100</v>
      </c>
      <c r="I478" s="39"/>
    </row>
    <row r="479" spans="1:9" ht="39" customHeight="1" x14ac:dyDescent="0.2">
      <c r="A479" s="19" t="s">
        <v>732</v>
      </c>
      <c r="B479" s="20" t="s">
        <v>714</v>
      </c>
      <c r="C479" s="21">
        <v>0</v>
      </c>
      <c r="D479" s="21">
        <v>-5067.3</v>
      </c>
      <c r="E479" s="60"/>
      <c r="F479" s="21">
        <v>-5067.3</v>
      </c>
      <c r="G479" s="60">
        <f t="shared" si="73"/>
        <v>0</v>
      </c>
      <c r="H479" s="18">
        <f t="shared" si="67"/>
        <v>100</v>
      </c>
      <c r="I479" s="39"/>
    </row>
    <row r="480" spans="1:9" ht="27" customHeight="1" x14ac:dyDescent="0.2">
      <c r="A480" s="19" t="s">
        <v>482</v>
      </c>
      <c r="B480" s="20" t="s">
        <v>406</v>
      </c>
      <c r="C480" s="21">
        <v>0</v>
      </c>
      <c r="D480" s="21">
        <v>-178818.9</v>
      </c>
      <c r="E480" s="60">
        <f t="shared" si="70"/>
        <v>-178818.9</v>
      </c>
      <c r="F480" s="21">
        <v>-218140.2</v>
      </c>
      <c r="G480" s="60">
        <f t="shared" si="73"/>
        <v>-39321.300000000017</v>
      </c>
      <c r="H480" s="21">
        <f t="shared" si="67"/>
        <v>121.98945413488174</v>
      </c>
      <c r="I480" s="21"/>
    </row>
    <row r="481" spans="1:9" ht="16.149999999999999" customHeight="1" x14ac:dyDescent="0.2">
      <c r="A481" s="9"/>
      <c r="B481" s="58" t="s">
        <v>407</v>
      </c>
      <c r="C481" s="59">
        <f>C12+C375</f>
        <v>5827168.7999999998</v>
      </c>
      <c r="D481" s="59">
        <f>D12+D375</f>
        <v>7111956.8999999994</v>
      </c>
      <c r="E481" s="60">
        <f>D481-C481</f>
        <v>1284788.0999999996</v>
      </c>
      <c r="F481" s="59">
        <f>F12+F375</f>
        <v>6999287.2999999989</v>
      </c>
      <c r="G481" s="60">
        <f t="shared" si="73"/>
        <v>-112669.60000000056</v>
      </c>
      <c r="H481" s="59">
        <f t="shared" si="67"/>
        <v>98.415772176572091</v>
      </c>
      <c r="I481" s="59" t="e">
        <f>I12+I375</f>
        <v>#REF!</v>
      </c>
    </row>
  </sheetData>
  <autoFilter ref="A11:I481" xr:uid="{00000000-0009-0000-0000-000000000000}"/>
  <mergeCells count="9">
    <mergeCell ref="A9:A10"/>
    <mergeCell ref="B9:B10"/>
    <mergeCell ref="C9:H9"/>
    <mergeCell ref="A7:I7"/>
    <mergeCell ref="C1:I1"/>
    <mergeCell ref="C2:I2"/>
    <mergeCell ref="C3:I3"/>
    <mergeCell ref="C5:I5"/>
    <mergeCell ref="D8:I8"/>
  </mergeCells>
  <printOptions horizontalCentered="1"/>
  <pageMargins left="0.39370078740157483" right="0.15748031496062992" top="0.19685039370078741" bottom="0.19685039370078741" header="0.15748031496062992"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К-2</vt:lpstr>
      <vt:lpstr>'Форма К-2'!Заголовки_для_печати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2903</cp:lastModifiedBy>
  <cp:lastPrinted>2024-03-26T05:36:17Z</cp:lastPrinted>
  <dcterms:created xsi:type="dcterms:W3CDTF">2018-04-25T11:49:21Z</dcterms:created>
  <dcterms:modified xsi:type="dcterms:W3CDTF">2024-03-26T05:36:57Z</dcterms:modified>
</cp:coreProperties>
</file>