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20" windowWidth="29040" windowHeight="15840"/>
  </bookViews>
  <sheets>
    <sheet name="Форма К-2"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К-2'!$A$11:$I$474</definedName>
    <definedName name="_xlnm.Print_Titles" localSheetId="0">'Форма К-2'!$9:$11</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99" i="1"/>
  <c r="C398"/>
  <c r="E273"/>
  <c r="G273"/>
  <c r="E274"/>
  <c r="G274"/>
  <c r="H269"/>
  <c r="H270"/>
  <c r="H259"/>
  <c r="D225"/>
  <c r="C225"/>
  <c r="F225"/>
  <c r="H38"/>
  <c r="H40"/>
  <c r="C432" l="1"/>
  <c r="C195"/>
  <c r="D275"/>
  <c r="C247"/>
  <c r="C246" s="1"/>
  <c r="C280"/>
  <c r="C271"/>
  <c r="E250"/>
  <c r="C220"/>
  <c r="C187"/>
  <c r="C45"/>
  <c r="F358" l="1"/>
  <c r="F295"/>
  <c r="F247"/>
  <c r="F195"/>
  <c r="F452"/>
  <c r="F398"/>
  <c r="F390"/>
  <c r="H366"/>
  <c r="H365"/>
  <c r="H364"/>
  <c r="G351" l="1"/>
  <c r="G350"/>
  <c r="E350"/>
  <c r="F302"/>
  <c r="G307"/>
  <c r="E307"/>
  <c r="G250"/>
  <c r="H250"/>
  <c r="F241"/>
  <c r="D271" l="1"/>
  <c r="D247"/>
  <c r="D45"/>
  <c r="D39"/>
  <c r="D37"/>
  <c r="D452"/>
  <c r="D398"/>
  <c r="H398" s="1"/>
  <c r="D390"/>
  <c r="D323"/>
  <c r="D117"/>
  <c r="F54"/>
  <c r="H460" l="1"/>
  <c r="H461"/>
  <c r="H433"/>
  <c r="H359"/>
  <c r="H360"/>
  <c r="H361"/>
  <c r="H362"/>
  <c r="H363"/>
  <c r="H315"/>
  <c r="H316"/>
  <c r="H317"/>
  <c r="H310"/>
  <c r="H297"/>
  <c r="H288"/>
  <c r="H267"/>
  <c r="H248"/>
  <c r="H249"/>
  <c r="H245"/>
  <c r="H196"/>
  <c r="H198"/>
  <c r="H199"/>
  <c r="H200"/>
  <c r="H201"/>
  <c r="H203"/>
  <c r="H204"/>
  <c r="H176"/>
  <c r="H179"/>
  <c r="H180"/>
  <c r="H118"/>
  <c r="H44"/>
  <c r="C314" l="1"/>
  <c r="C275"/>
  <c r="C302"/>
  <c r="C301" s="1"/>
  <c r="C295"/>
  <c r="C265"/>
  <c r="C241"/>
  <c r="C240" s="1"/>
  <c r="C173"/>
  <c r="C287"/>
  <c r="C194"/>
  <c r="C117"/>
  <c r="C49"/>
  <c r="C47"/>
  <c r="C43"/>
  <c r="D314" l="1"/>
  <c r="D265"/>
  <c r="D241"/>
  <c r="D240" s="1"/>
  <c r="E195"/>
  <c r="E194" s="1"/>
  <c r="F194"/>
  <c r="D195"/>
  <c r="D194" s="1"/>
  <c r="F34"/>
  <c r="D455"/>
  <c r="E455"/>
  <c r="F459"/>
  <c r="D459"/>
  <c r="F432"/>
  <c r="D432"/>
  <c r="F280"/>
  <c r="F272"/>
  <c r="D178"/>
  <c r="D177" s="1"/>
  <c r="E178"/>
  <c r="E177" s="1"/>
  <c r="F178"/>
  <c r="C178"/>
  <c r="C177" s="1"/>
  <c r="F173"/>
  <c r="D173"/>
  <c r="F117"/>
  <c r="D61"/>
  <c r="E61"/>
  <c r="F61"/>
  <c r="C61"/>
  <c r="D58"/>
  <c r="D57" s="1"/>
  <c r="E58"/>
  <c r="E57" s="1"/>
  <c r="F58"/>
  <c r="C58"/>
  <c r="C57" s="1"/>
  <c r="D54"/>
  <c r="D53" s="1"/>
  <c r="E54"/>
  <c r="E53" s="1"/>
  <c r="F53"/>
  <c r="C54"/>
  <c r="C53" s="1"/>
  <c r="H55"/>
  <c r="H59"/>
  <c r="H62"/>
  <c r="G52"/>
  <c r="D49"/>
  <c r="F49"/>
  <c r="G50"/>
  <c r="H50"/>
  <c r="F47"/>
  <c r="D47"/>
  <c r="G48"/>
  <c r="H48"/>
  <c r="F43"/>
  <c r="D43"/>
  <c r="F45"/>
  <c r="G46"/>
  <c r="H46"/>
  <c r="H272" l="1"/>
  <c r="F271"/>
  <c r="H271" s="1"/>
  <c r="H432"/>
  <c r="F177"/>
  <c r="H177" s="1"/>
  <c r="H178"/>
  <c r="H61"/>
  <c r="H58"/>
  <c r="F57"/>
  <c r="H57" s="1"/>
  <c r="E52"/>
  <c r="D52"/>
  <c r="C52"/>
  <c r="H54"/>
  <c r="H53"/>
  <c r="F42"/>
  <c r="D42"/>
  <c r="F52" l="1"/>
  <c r="H52" l="1"/>
  <c r="F37" l="1"/>
  <c r="H37" s="1"/>
  <c r="F39"/>
  <c r="H39" s="1"/>
  <c r="H285" l="1"/>
  <c r="H473" l="1"/>
  <c r="C358"/>
  <c r="C357" s="1"/>
  <c r="D358"/>
  <c r="D357" s="1"/>
  <c r="E358"/>
  <c r="E357" s="1"/>
  <c r="C335"/>
  <c r="D335"/>
  <c r="E335"/>
  <c r="H349"/>
  <c r="H346"/>
  <c r="H344"/>
  <c r="H342"/>
  <c r="H333"/>
  <c r="H325"/>
  <c r="H324"/>
  <c r="H319"/>
  <c r="G318"/>
  <c r="G317"/>
  <c r="G316"/>
  <c r="H311"/>
  <c r="E306"/>
  <c r="G306"/>
  <c r="H298"/>
  <c r="H300"/>
  <c r="H289"/>
  <c r="H290"/>
  <c r="H293"/>
  <c r="H268"/>
  <c r="H266"/>
  <c r="H261"/>
  <c r="H257"/>
  <c r="E256"/>
  <c r="F256"/>
  <c r="F265" l="1"/>
  <c r="F264" l="1"/>
  <c r="F455"/>
  <c r="F335"/>
  <c r="F323"/>
  <c r="F314"/>
  <c r="F357" l="1"/>
  <c r="H357" s="1"/>
  <c r="H358"/>
  <c r="G269"/>
  <c r="E269"/>
  <c r="F258"/>
  <c r="F124"/>
  <c r="F443" l="1"/>
  <c r="D443"/>
  <c r="D442" s="1"/>
  <c r="C443"/>
  <c r="C442" s="1"/>
  <c r="H437"/>
  <c r="F436"/>
  <c r="D436"/>
  <c r="C436"/>
  <c r="D340"/>
  <c r="H265"/>
  <c r="D256"/>
  <c r="H256" s="1"/>
  <c r="F442" l="1"/>
  <c r="H436"/>
  <c r="C323"/>
  <c r="C322" s="1"/>
  <c r="C294" l="1"/>
  <c r="C258"/>
  <c r="C256"/>
  <c r="C34"/>
  <c r="H16" l="1"/>
  <c r="H21"/>
  <c r="H23"/>
  <c r="H25"/>
  <c r="H27"/>
  <c r="H32"/>
  <c r="H35"/>
  <c r="H43"/>
  <c r="H45"/>
  <c r="H47"/>
  <c r="H49"/>
  <c r="H73"/>
  <c r="H75"/>
  <c r="H84"/>
  <c r="H86"/>
  <c r="H87"/>
  <c r="H91"/>
  <c r="H97"/>
  <c r="H99"/>
  <c r="H100"/>
  <c r="H104"/>
  <c r="H106"/>
  <c r="H109"/>
  <c r="H111"/>
  <c r="H114"/>
  <c r="H117"/>
  <c r="H122"/>
  <c r="H126"/>
  <c r="H127"/>
  <c r="H129"/>
  <c r="H131"/>
  <c r="H133"/>
  <c r="H134"/>
  <c r="H136"/>
  <c r="H138"/>
  <c r="H141"/>
  <c r="H143"/>
  <c r="H145"/>
  <c r="H148"/>
  <c r="H150"/>
  <c r="H153"/>
  <c r="H155"/>
  <c r="H157"/>
  <c r="H159"/>
  <c r="H162"/>
  <c r="H167"/>
  <c r="H169"/>
  <c r="H172"/>
  <c r="H175"/>
  <c r="H184"/>
  <c r="H185"/>
  <c r="H186"/>
  <c r="H188"/>
  <c r="H189"/>
  <c r="H190"/>
  <c r="H192"/>
  <c r="H195"/>
  <c r="H208"/>
  <c r="H210"/>
  <c r="H212"/>
  <c r="H221"/>
  <c r="H222"/>
  <c r="H229"/>
  <c r="H234"/>
  <c r="H237"/>
  <c r="H241"/>
  <c r="H242"/>
  <c r="H244"/>
  <c r="H247"/>
  <c r="H251"/>
  <c r="H252"/>
  <c r="H253"/>
  <c r="H254"/>
  <c r="H276"/>
  <c r="H278"/>
  <c r="H281"/>
  <c r="H291"/>
  <c r="H296"/>
  <c r="H303"/>
  <c r="H304"/>
  <c r="H305"/>
  <c r="H320"/>
  <c r="H321"/>
  <c r="H328"/>
  <c r="H331"/>
  <c r="H356"/>
  <c r="H376"/>
  <c r="H379"/>
  <c r="H381"/>
  <c r="H383"/>
  <c r="H385"/>
  <c r="H387"/>
  <c r="H389"/>
  <c r="H393"/>
  <c r="H395"/>
  <c r="H397"/>
  <c r="H401"/>
  <c r="H403"/>
  <c r="H405"/>
  <c r="H407"/>
  <c r="H409"/>
  <c r="H411"/>
  <c r="H413"/>
  <c r="H416"/>
  <c r="H418"/>
  <c r="H420"/>
  <c r="H422"/>
  <c r="H424"/>
  <c r="H426"/>
  <c r="H428"/>
  <c r="H430"/>
  <c r="H435"/>
  <c r="H439"/>
  <c r="H441"/>
  <c r="H447"/>
  <c r="H448"/>
  <c r="G248" l="1"/>
  <c r="E272"/>
  <c r="E271" s="1"/>
  <c r="G272"/>
  <c r="C375" l="1"/>
  <c r="C374" s="1"/>
  <c r="E268" l="1"/>
  <c r="G268"/>
  <c r="F83" l="1"/>
  <c r="C339"/>
  <c r="C286" l="1"/>
  <c r="C255"/>
  <c r="C121"/>
  <c r="F15" l="1"/>
  <c r="E374"/>
  <c r="F375"/>
  <c r="F374" s="1"/>
  <c r="D375"/>
  <c r="D374" s="1"/>
  <c r="H459"/>
  <c r="F340"/>
  <c r="G319"/>
  <c r="E319"/>
  <c r="H375" l="1"/>
  <c r="H314"/>
  <c r="H374"/>
  <c r="F116"/>
  <c r="G108"/>
  <c r="F70" l="1"/>
  <c r="D34"/>
  <c r="D299" l="1"/>
  <c r="F292" l="1"/>
  <c r="G308"/>
  <c r="G298"/>
  <c r="F339" l="1"/>
  <c r="F322"/>
  <c r="G245"/>
  <c r="D258"/>
  <c r="D280"/>
  <c r="H280" s="1"/>
  <c r="D287"/>
  <c r="D295"/>
  <c r="D294" s="1"/>
  <c r="D302"/>
  <c r="E308"/>
  <c r="F334" l="1"/>
  <c r="D322"/>
  <c r="H322" s="1"/>
  <c r="H323"/>
  <c r="H295"/>
  <c r="D301"/>
  <c r="H302"/>
  <c r="D286"/>
  <c r="D255"/>
  <c r="H258"/>
  <c r="D339"/>
  <c r="E298"/>
  <c r="D292"/>
  <c r="H292" s="1"/>
  <c r="E248"/>
  <c r="E245"/>
  <c r="D264" l="1"/>
  <c r="H264" s="1"/>
  <c r="D121"/>
  <c r="C397"/>
  <c r="C425" l="1"/>
  <c r="C423"/>
  <c r="F26" l="1"/>
  <c r="F20"/>
  <c r="G16" l="1"/>
  <c r="G17"/>
  <c r="G18"/>
  <c r="G19"/>
  <c r="G21"/>
  <c r="G22"/>
  <c r="G23"/>
  <c r="G24"/>
  <c r="G25"/>
  <c r="G27"/>
  <c r="G28"/>
  <c r="G29"/>
  <c r="G30"/>
  <c r="G32"/>
  <c r="G33"/>
  <c r="G35"/>
  <c r="G36"/>
  <c r="G43"/>
  <c r="G45"/>
  <c r="G47"/>
  <c r="G49"/>
  <c r="G65"/>
  <c r="G66"/>
  <c r="G68"/>
  <c r="G69"/>
  <c r="G71"/>
  <c r="G72"/>
  <c r="G73"/>
  <c r="G75"/>
  <c r="G76"/>
  <c r="G77"/>
  <c r="G79"/>
  <c r="G80"/>
  <c r="G81"/>
  <c r="G84"/>
  <c r="G85"/>
  <c r="G86"/>
  <c r="G87"/>
  <c r="G88"/>
  <c r="G91"/>
  <c r="G92"/>
  <c r="G93"/>
  <c r="G94"/>
  <c r="G95"/>
  <c r="G97"/>
  <c r="G98"/>
  <c r="G99"/>
  <c r="G100"/>
  <c r="G101"/>
  <c r="G104"/>
  <c r="G105"/>
  <c r="G106"/>
  <c r="G107"/>
  <c r="G109"/>
  <c r="G111"/>
  <c r="G112"/>
  <c r="G113"/>
  <c r="G114"/>
  <c r="G117"/>
  <c r="G122"/>
  <c r="G124"/>
  <c r="G126"/>
  <c r="G127"/>
  <c r="G129"/>
  <c r="G131"/>
  <c r="G133"/>
  <c r="G134"/>
  <c r="G136"/>
  <c r="G138"/>
  <c r="G141"/>
  <c r="G143"/>
  <c r="G145"/>
  <c r="G148"/>
  <c r="G150"/>
  <c r="G153"/>
  <c r="G155"/>
  <c r="G157"/>
  <c r="G159"/>
  <c r="G162"/>
  <c r="G164"/>
  <c r="G167"/>
  <c r="G169"/>
  <c r="G172"/>
  <c r="G175"/>
  <c r="G184"/>
  <c r="G185"/>
  <c r="G186"/>
  <c r="G188"/>
  <c r="G189"/>
  <c r="G190"/>
  <c r="G192"/>
  <c r="G195"/>
  <c r="G208"/>
  <c r="G210"/>
  <c r="G211"/>
  <c r="G212"/>
  <c r="G213"/>
  <c r="G216"/>
  <c r="G219"/>
  <c r="G221"/>
  <c r="G222"/>
  <c r="G224"/>
  <c r="G229"/>
  <c r="G231"/>
  <c r="G234"/>
  <c r="G237"/>
  <c r="G241"/>
  <c r="G242"/>
  <c r="G244"/>
  <c r="G249"/>
  <c r="G251"/>
  <c r="G252"/>
  <c r="G253"/>
  <c r="G254"/>
  <c r="G258"/>
  <c r="G259"/>
  <c r="G261"/>
  <c r="G263"/>
  <c r="G266"/>
  <c r="G267"/>
  <c r="G270"/>
  <c r="G276"/>
  <c r="G278"/>
  <c r="G281"/>
  <c r="G285"/>
  <c r="G288"/>
  <c r="G289"/>
  <c r="G290"/>
  <c r="G291"/>
  <c r="G296"/>
  <c r="G297"/>
  <c r="G300"/>
  <c r="G303"/>
  <c r="G304"/>
  <c r="G305"/>
  <c r="G310"/>
  <c r="G311"/>
  <c r="G312"/>
  <c r="G315"/>
  <c r="G320"/>
  <c r="G321"/>
  <c r="G328"/>
  <c r="G331"/>
  <c r="G333"/>
  <c r="G338"/>
  <c r="G341"/>
  <c r="G342"/>
  <c r="G343"/>
  <c r="G344"/>
  <c r="G346"/>
  <c r="G347"/>
  <c r="G349"/>
  <c r="G354"/>
  <c r="G356"/>
  <c r="G379"/>
  <c r="G381"/>
  <c r="G383"/>
  <c r="G385"/>
  <c r="G387"/>
  <c r="G389"/>
  <c r="G393"/>
  <c r="G395"/>
  <c r="G397"/>
  <c r="G401"/>
  <c r="G403"/>
  <c r="G405"/>
  <c r="G407"/>
  <c r="G409"/>
  <c r="G411"/>
  <c r="G413"/>
  <c r="G416"/>
  <c r="G418"/>
  <c r="G420"/>
  <c r="G422"/>
  <c r="G424"/>
  <c r="G426"/>
  <c r="G428"/>
  <c r="G430"/>
  <c r="G435"/>
  <c r="G439"/>
  <c r="G441"/>
  <c r="G447"/>
  <c r="G448"/>
  <c r="G452"/>
  <c r="G455"/>
  <c r="G462"/>
  <c r="G464"/>
  <c r="G466"/>
  <c r="G467"/>
  <c r="G468"/>
  <c r="G469"/>
  <c r="G470"/>
  <c r="G473"/>
  <c r="E16"/>
  <c r="E17"/>
  <c r="E18"/>
  <c r="E19"/>
  <c r="E21"/>
  <c r="E22"/>
  <c r="E23"/>
  <c r="E24"/>
  <c r="E25"/>
  <c r="E27"/>
  <c r="E28"/>
  <c r="E29"/>
  <c r="E30"/>
  <c r="E32"/>
  <c r="E33"/>
  <c r="E34"/>
  <c r="E35"/>
  <c r="E36"/>
  <c r="E43"/>
  <c r="E45"/>
  <c r="E47"/>
  <c r="E49"/>
  <c r="E65"/>
  <c r="E66"/>
  <c r="E68"/>
  <c r="E69"/>
  <c r="E71"/>
  <c r="E72"/>
  <c r="E73"/>
  <c r="E75"/>
  <c r="E76"/>
  <c r="E77"/>
  <c r="E79"/>
  <c r="E80"/>
  <c r="E81"/>
  <c r="E84"/>
  <c r="E85"/>
  <c r="E86"/>
  <c r="E87"/>
  <c r="E88"/>
  <c r="E91"/>
  <c r="E92"/>
  <c r="E93"/>
  <c r="E94"/>
  <c r="E95"/>
  <c r="E97"/>
  <c r="E98"/>
  <c r="E99"/>
  <c r="E100"/>
  <c r="E101"/>
  <c r="E104"/>
  <c r="E105"/>
  <c r="E106"/>
  <c r="E107"/>
  <c r="E109"/>
  <c r="E111"/>
  <c r="E112"/>
  <c r="E113"/>
  <c r="E114"/>
  <c r="E117"/>
  <c r="E121"/>
  <c r="E122"/>
  <c r="E124"/>
  <c r="E126"/>
  <c r="E127"/>
  <c r="E129"/>
  <c r="E131"/>
  <c r="E133"/>
  <c r="E134"/>
  <c r="E136"/>
  <c r="E138"/>
  <c r="E141"/>
  <c r="E143"/>
  <c r="E145"/>
  <c r="E148"/>
  <c r="E150"/>
  <c r="E153"/>
  <c r="E155"/>
  <c r="E157"/>
  <c r="E159"/>
  <c r="E162"/>
  <c r="E164"/>
  <c r="E167"/>
  <c r="E169"/>
  <c r="E172"/>
  <c r="E175"/>
  <c r="E173" s="1"/>
  <c r="E184"/>
  <c r="E185"/>
  <c r="E186"/>
  <c r="E188"/>
  <c r="E189"/>
  <c r="E190"/>
  <c r="E192"/>
  <c r="E208"/>
  <c r="E210"/>
  <c r="E211"/>
  <c r="E212"/>
  <c r="E213"/>
  <c r="E216"/>
  <c r="E219"/>
  <c r="E221"/>
  <c r="E222"/>
  <c r="E224"/>
  <c r="E229"/>
  <c r="E231"/>
  <c r="E234"/>
  <c r="E237"/>
  <c r="E241"/>
  <c r="E240" s="1"/>
  <c r="E242"/>
  <c r="E244"/>
  <c r="E249"/>
  <c r="E251"/>
  <c r="E252"/>
  <c r="E253"/>
  <c r="E254"/>
  <c r="E258"/>
  <c r="E259"/>
  <c r="E261"/>
  <c r="E263"/>
  <c r="E266"/>
  <c r="E267"/>
  <c r="E265" s="1"/>
  <c r="E270"/>
  <c r="E275"/>
  <c r="E278"/>
  <c r="E280"/>
  <c r="E281"/>
  <c r="E285"/>
  <c r="E287"/>
  <c r="E288"/>
  <c r="E289"/>
  <c r="E290"/>
  <c r="E291"/>
  <c r="E294"/>
  <c r="E295"/>
  <c r="E296"/>
  <c r="E297"/>
  <c r="E300"/>
  <c r="E302"/>
  <c r="E303"/>
  <c r="E304"/>
  <c r="E305"/>
  <c r="E310"/>
  <c r="E311"/>
  <c r="E312"/>
  <c r="E315"/>
  <c r="E320"/>
  <c r="E321"/>
  <c r="E328"/>
  <c r="E331"/>
  <c r="E333"/>
  <c r="E338"/>
  <c r="E340"/>
  <c r="E341"/>
  <c r="E342"/>
  <c r="E343"/>
  <c r="E344"/>
  <c r="E346"/>
  <c r="E347"/>
  <c r="E349"/>
  <c r="E354"/>
  <c r="E356"/>
  <c r="E379"/>
  <c r="E381"/>
  <c r="E383"/>
  <c r="E385"/>
  <c r="E387"/>
  <c r="E389"/>
  <c r="E393"/>
  <c r="E395"/>
  <c r="E397"/>
  <c r="E401"/>
  <c r="E403"/>
  <c r="E405"/>
  <c r="E407"/>
  <c r="E409"/>
  <c r="E411"/>
  <c r="E413"/>
  <c r="E416"/>
  <c r="E418"/>
  <c r="E420"/>
  <c r="E422"/>
  <c r="E424"/>
  <c r="E426"/>
  <c r="E428"/>
  <c r="E430"/>
  <c r="E435"/>
  <c r="E439"/>
  <c r="E441"/>
  <c r="E447"/>
  <c r="E448"/>
  <c r="E452"/>
  <c r="E462"/>
  <c r="E464"/>
  <c r="E466"/>
  <c r="E467"/>
  <c r="E468"/>
  <c r="E469"/>
  <c r="E470"/>
  <c r="E473"/>
  <c r="E459" l="1"/>
  <c r="E314"/>
  <c r="E247"/>
  <c r="E15"/>
  <c r="E70"/>
  <c r="F421"/>
  <c r="F275" l="1"/>
  <c r="H275" s="1"/>
  <c r="G275" l="1"/>
  <c r="G302"/>
  <c r="F287"/>
  <c r="H287" s="1"/>
  <c r="G265"/>
  <c r="G314" l="1"/>
  <c r="G287"/>
  <c r="F286"/>
  <c r="H286" s="1"/>
  <c r="F353"/>
  <c r="G280"/>
  <c r="G247"/>
  <c r="F233"/>
  <c r="F130"/>
  <c r="F294" l="1"/>
  <c r="H294" s="1"/>
  <c r="G295"/>
  <c r="D419"/>
  <c r="D421"/>
  <c r="H421" s="1"/>
  <c r="G294" l="1"/>
  <c r="E421"/>
  <c r="G421"/>
  <c r="D233"/>
  <c r="H233" s="1"/>
  <c r="G233" l="1"/>
  <c r="C408"/>
  <c r="D408"/>
  <c r="F408"/>
  <c r="I408"/>
  <c r="C386"/>
  <c r="D386"/>
  <c r="F386"/>
  <c r="I386"/>
  <c r="C384"/>
  <c r="D384"/>
  <c r="F384"/>
  <c r="H384" s="1"/>
  <c r="I384"/>
  <c r="C337"/>
  <c r="D337"/>
  <c r="F337"/>
  <c r="I337"/>
  <c r="I121"/>
  <c r="H386" l="1"/>
  <c r="H408"/>
  <c r="G337"/>
  <c r="E386"/>
  <c r="G408"/>
  <c r="G386"/>
  <c r="G384"/>
  <c r="E337"/>
  <c r="E408"/>
  <c r="E384"/>
  <c r="G340" l="1"/>
  <c r="G339" l="1"/>
  <c r="F277" l="1"/>
  <c r="D277"/>
  <c r="C277"/>
  <c r="F301"/>
  <c r="F299"/>
  <c r="H299" s="1"/>
  <c r="F255"/>
  <c r="F246"/>
  <c r="F240"/>
  <c r="D246"/>
  <c r="F425"/>
  <c r="D425"/>
  <c r="E425" s="1"/>
  <c r="H277" l="1"/>
  <c r="H255"/>
  <c r="H301"/>
  <c r="H246"/>
  <c r="H240"/>
  <c r="H425"/>
  <c r="E277"/>
  <c r="G299"/>
  <c r="G277"/>
  <c r="G255"/>
  <c r="G425"/>
  <c r="G246"/>
  <c r="G240"/>
  <c r="G459"/>
  <c r="G264"/>
  <c r="E286"/>
  <c r="G286"/>
  <c r="F402"/>
  <c r="D402"/>
  <c r="C402"/>
  <c r="I396"/>
  <c r="F396"/>
  <c r="D396"/>
  <c r="C396"/>
  <c r="F394"/>
  <c r="D394"/>
  <c r="C394"/>
  <c r="F392"/>
  <c r="D392"/>
  <c r="C392"/>
  <c r="F388"/>
  <c r="D388"/>
  <c r="E388" s="1"/>
  <c r="F348"/>
  <c r="F345" s="1"/>
  <c r="D348"/>
  <c r="I339"/>
  <c r="I334" s="1"/>
  <c r="D334"/>
  <c r="F332"/>
  <c r="D332"/>
  <c r="F330"/>
  <c r="D330"/>
  <c r="C332"/>
  <c r="C330"/>
  <c r="F327"/>
  <c r="D327"/>
  <c r="F313"/>
  <c r="D313"/>
  <c r="G301"/>
  <c r="F279"/>
  <c r="D279"/>
  <c r="F121"/>
  <c r="H121" s="1"/>
  <c r="F31"/>
  <c r="F14" s="1"/>
  <c r="D239" l="1"/>
  <c r="F239"/>
  <c r="H239" s="1"/>
  <c r="H396"/>
  <c r="H332"/>
  <c r="H279"/>
  <c r="H348"/>
  <c r="H388"/>
  <c r="H392"/>
  <c r="H402"/>
  <c r="H394"/>
  <c r="H330"/>
  <c r="H327"/>
  <c r="H313"/>
  <c r="D345"/>
  <c r="E339"/>
  <c r="C334"/>
  <c r="E334" s="1"/>
  <c r="G121"/>
  <c r="G392"/>
  <c r="E330"/>
  <c r="E396"/>
  <c r="E332"/>
  <c r="G332"/>
  <c r="G388"/>
  <c r="E394"/>
  <c r="G396"/>
  <c r="E402"/>
  <c r="G313"/>
  <c r="G279"/>
  <c r="G327"/>
  <c r="G330"/>
  <c r="G348"/>
  <c r="E392"/>
  <c r="G394"/>
  <c r="G402"/>
  <c r="D329"/>
  <c r="F329"/>
  <c r="C329"/>
  <c r="C348"/>
  <c r="C327"/>
  <c r="E327" s="1"/>
  <c r="C313"/>
  <c r="C299"/>
  <c r="C279"/>
  <c r="C264"/>
  <c r="E255"/>
  <c r="E246"/>
  <c r="C239" l="1"/>
  <c r="F238"/>
  <c r="E313"/>
  <c r="E264"/>
  <c r="H345"/>
  <c r="H329"/>
  <c r="E279"/>
  <c r="E299"/>
  <c r="D238"/>
  <c r="G239"/>
  <c r="G345"/>
  <c r="E329"/>
  <c r="G334"/>
  <c r="G329"/>
  <c r="C345"/>
  <c r="E345" s="1"/>
  <c r="E348"/>
  <c r="C182"/>
  <c r="C238" l="1"/>
  <c r="H238"/>
  <c r="G238"/>
  <c r="C410"/>
  <c r="C209"/>
  <c r="F209" l="1"/>
  <c r="F187"/>
  <c r="F182" s="1"/>
  <c r="D187"/>
  <c r="D182" s="1"/>
  <c r="F103"/>
  <c r="F419"/>
  <c r="F410"/>
  <c r="D410"/>
  <c r="E410" s="1"/>
  <c r="H187" l="1"/>
  <c r="H410"/>
  <c r="G419"/>
  <c r="H419"/>
  <c r="G410"/>
  <c r="G187"/>
  <c r="E187"/>
  <c r="H182"/>
  <c r="F220"/>
  <c r="D220"/>
  <c r="D209"/>
  <c r="H209" s="1"/>
  <c r="F128"/>
  <c r="D128"/>
  <c r="C128"/>
  <c r="H220" l="1"/>
  <c r="H128"/>
  <c r="G34"/>
  <c r="H34"/>
  <c r="G128"/>
  <c r="E220"/>
  <c r="G220"/>
  <c r="G209"/>
  <c r="E209"/>
  <c r="G182"/>
  <c r="E182"/>
  <c r="E128"/>
  <c r="D451" l="1"/>
  <c r="D458"/>
  <c r="D450" l="1"/>
  <c r="F451"/>
  <c r="F74"/>
  <c r="G451" l="1"/>
  <c r="F450"/>
  <c r="G450" l="1"/>
  <c r="F406"/>
  <c r="D406"/>
  <c r="C406"/>
  <c r="H406" l="1"/>
  <c r="E406"/>
  <c r="G406"/>
  <c r="F90"/>
  <c r="F123" l="1"/>
  <c r="F191"/>
  <c r="F458" l="1"/>
  <c r="C459"/>
  <c r="I458"/>
  <c r="I451"/>
  <c r="I450" s="1"/>
  <c r="I449" s="1"/>
  <c r="C451"/>
  <c r="E451" s="1"/>
  <c r="I446"/>
  <c r="I445" s="1"/>
  <c r="F446"/>
  <c r="D446"/>
  <c r="C446"/>
  <c r="I440"/>
  <c r="F440"/>
  <c r="D440"/>
  <c r="C440"/>
  <c r="I438"/>
  <c r="F438"/>
  <c r="D438"/>
  <c r="C438"/>
  <c r="I434"/>
  <c r="F434"/>
  <c r="D434"/>
  <c r="H434" s="1"/>
  <c r="C434"/>
  <c r="I429"/>
  <c r="F429"/>
  <c r="D429"/>
  <c r="C429"/>
  <c r="F427"/>
  <c r="D427"/>
  <c r="C427"/>
  <c r="I423"/>
  <c r="F423"/>
  <c r="D423"/>
  <c r="I419"/>
  <c r="C419"/>
  <c r="E419" s="1"/>
  <c r="F417"/>
  <c r="D417"/>
  <c r="C417"/>
  <c r="I415"/>
  <c r="F415"/>
  <c r="D415"/>
  <c r="C415"/>
  <c r="I412"/>
  <c r="F412"/>
  <c r="D412"/>
  <c r="C412"/>
  <c r="F404"/>
  <c r="D404"/>
  <c r="C404"/>
  <c r="I400"/>
  <c r="F400"/>
  <c r="D400"/>
  <c r="C400"/>
  <c r="I382"/>
  <c r="F382"/>
  <c r="D382"/>
  <c r="C382"/>
  <c r="I380"/>
  <c r="F380"/>
  <c r="D380"/>
  <c r="C380"/>
  <c r="I378"/>
  <c r="F378"/>
  <c r="D378"/>
  <c r="C378"/>
  <c r="I355"/>
  <c r="F355"/>
  <c r="F352" s="1"/>
  <c r="D355"/>
  <c r="C355"/>
  <c r="I353"/>
  <c r="D353"/>
  <c r="D352" s="1"/>
  <c r="C353"/>
  <c r="C352" s="1"/>
  <c r="I302"/>
  <c r="I300"/>
  <c r="I299"/>
  <c r="I279"/>
  <c r="I265"/>
  <c r="I247"/>
  <c r="I239"/>
  <c r="I236"/>
  <c r="I235" s="1"/>
  <c r="F236"/>
  <c r="D236"/>
  <c r="C236"/>
  <c r="C235" s="1"/>
  <c r="C233"/>
  <c r="E233" s="1"/>
  <c r="F230"/>
  <c r="D230"/>
  <c r="C230"/>
  <c r="I228"/>
  <c r="I227" s="1"/>
  <c r="F228"/>
  <c r="D228"/>
  <c r="C228"/>
  <c r="I223"/>
  <c r="F223"/>
  <c r="D223"/>
  <c r="C223"/>
  <c r="C218"/>
  <c r="I218"/>
  <c r="F218"/>
  <c r="I215"/>
  <c r="F215"/>
  <c r="D215"/>
  <c r="C215"/>
  <c r="I209"/>
  <c r="I207"/>
  <c r="F207"/>
  <c r="D207"/>
  <c r="C207"/>
  <c r="I194"/>
  <c r="I191"/>
  <c r="D191"/>
  <c r="H191" s="1"/>
  <c r="C191"/>
  <c r="I182"/>
  <c r="I173"/>
  <c r="I171"/>
  <c r="F171"/>
  <c r="F170" s="1"/>
  <c r="D171"/>
  <c r="D170" s="1"/>
  <c r="C171"/>
  <c r="C170" s="1"/>
  <c r="I168"/>
  <c r="F168"/>
  <c r="D168"/>
  <c r="C168"/>
  <c r="I166"/>
  <c r="I165" s="1"/>
  <c r="F166"/>
  <c r="D166"/>
  <c r="C166"/>
  <c r="C165" s="1"/>
  <c r="F163"/>
  <c r="D163"/>
  <c r="C163"/>
  <c r="F161"/>
  <c r="D161"/>
  <c r="C161"/>
  <c r="F158"/>
  <c r="D158"/>
  <c r="C158"/>
  <c r="I156"/>
  <c r="F156"/>
  <c r="D156"/>
  <c r="C156"/>
  <c r="I154"/>
  <c r="F154"/>
  <c r="D154"/>
  <c r="C154"/>
  <c r="I152"/>
  <c r="F152"/>
  <c r="D152"/>
  <c r="C152"/>
  <c r="I149"/>
  <c r="F149"/>
  <c r="D149"/>
  <c r="C149"/>
  <c r="I147"/>
  <c r="F147"/>
  <c r="D147"/>
  <c r="C147"/>
  <c r="I144"/>
  <c r="F144"/>
  <c r="D144"/>
  <c r="C144"/>
  <c r="I142"/>
  <c r="F142"/>
  <c r="D142"/>
  <c r="C142"/>
  <c r="I140"/>
  <c r="F140"/>
  <c r="D140"/>
  <c r="C140"/>
  <c r="I137"/>
  <c r="I135" s="1"/>
  <c r="F137"/>
  <c r="D137"/>
  <c r="C137"/>
  <c r="C135" s="1"/>
  <c r="I130"/>
  <c r="I123" s="1"/>
  <c r="D130"/>
  <c r="H130" s="1"/>
  <c r="C130"/>
  <c r="I116"/>
  <c r="F115"/>
  <c r="D116"/>
  <c r="H116" s="1"/>
  <c r="C116"/>
  <c r="I110"/>
  <c r="F110"/>
  <c r="D110"/>
  <c r="C110"/>
  <c r="I103"/>
  <c r="D103"/>
  <c r="H103" s="1"/>
  <c r="C103"/>
  <c r="F96"/>
  <c r="D96"/>
  <c r="C96"/>
  <c r="D90"/>
  <c r="H90" s="1"/>
  <c r="C90"/>
  <c r="I89"/>
  <c r="I83"/>
  <c r="D83"/>
  <c r="H83" s="1"/>
  <c r="C83"/>
  <c r="I78"/>
  <c r="F78"/>
  <c r="D78"/>
  <c r="C78"/>
  <c r="I74"/>
  <c r="D74"/>
  <c r="H74" s="1"/>
  <c r="C74"/>
  <c r="D70"/>
  <c r="C70"/>
  <c r="F64"/>
  <c r="D64"/>
  <c r="C64"/>
  <c r="I63"/>
  <c r="I42"/>
  <c r="I41" s="1"/>
  <c r="C42"/>
  <c r="D31"/>
  <c r="H31" s="1"/>
  <c r="C31"/>
  <c r="D26"/>
  <c r="H26" s="1"/>
  <c r="C26"/>
  <c r="D20"/>
  <c r="H20" s="1"/>
  <c r="C20"/>
  <c r="D15"/>
  <c r="C15"/>
  <c r="I14"/>
  <c r="I13" s="1"/>
  <c r="C217" l="1"/>
  <c r="F431"/>
  <c r="D14"/>
  <c r="D377"/>
  <c r="F377"/>
  <c r="C431"/>
  <c r="H427"/>
  <c r="D431"/>
  <c r="C151"/>
  <c r="C227"/>
  <c r="H171"/>
  <c r="H207"/>
  <c r="H236"/>
  <c r="H137"/>
  <c r="H142"/>
  <c r="H415"/>
  <c r="H423"/>
  <c r="H168"/>
  <c r="C14"/>
  <c r="C13" s="1"/>
  <c r="H158"/>
  <c r="H378"/>
  <c r="H382"/>
  <c r="H140"/>
  <c r="H144"/>
  <c r="H149"/>
  <c r="G166"/>
  <c r="H166"/>
  <c r="H380"/>
  <c r="H147"/>
  <c r="H173"/>
  <c r="H194"/>
  <c r="H429"/>
  <c r="H458"/>
  <c r="H440"/>
  <c r="H412"/>
  <c r="H355"/>
  <c r="H228"/>
  <c r="H161"/>
  <c r="H156"/>
  <c r="H154"/>
  <c r="H152"/>
  <c r="H110"/>
  <c r="H96"/>
  <c r="H42"/>
  <c r="H446"/>
  <c r="H438"/>
  <c r="H404"/>
  <c r="H400"/>
  <c r="G15"/>
  <c r="H15"/>
  <c r="H417"/>
  <c r="E301"/>
  <c r="E404"/>
  <c r="C377"/>
  <c r="E215"/>
  <c r="G236"/>
  <c r="E427"/>
  <c r="E149"/>
  <c r="G423"/>
  <c r="G427"/>
  <c r="G142"/>
  <c r="G144"/>
  <c r="E168"/>
  <c r="E171"/>
  <c r="E170" s="1"/>
  <c r="G458"/>
  <c r="G191"/>
  <c r="G173"/>
  <c r="E154"/>
  <c r="G130"/>
  <c r="G103"/>
  <c r="G90"/>
  <c r="G74"/>
  <c r="E64"/>
  <c r="G31"/>
  <c r="G26"/>
  <c r="G20"/>
  <c r="G64"/>
  <c r="E103"/>
  <c r="I115"/>
  <c r="E438"/>
  <c r="G116"/>
  <c r="G137"/>
  <c r="G147"/>
  <c r="G215"/>
  <c r="E380"/>
  <c r="E400"/>
  <c r="G140"/>
  <c r="E158"/>
  <c r="G378"/>
  <c r="G446"/>
  <c r="G207"/>
  <c r="G161"/>
  <c r="G96"/>
  <c r="G78"/>
  <c r="G42"/>
  <c r="E423"/>
  <c r="D414"/>
  <c r="G438"/>
  <c r="E412"/>
  <c r="E140"/>
  <c r="G404"/>
  <c r="E417"/>
  <c r="E144"/>
  <c r="G412"/>
  <c r="E78"/>
  <c r="G110"/>
  <c r="G194"/>
  <c r="E353"/>
  <c r="G353"/>
  <c r="G382"/>
  <c r="G415"/>
  <c r="F414"/>
  <c r="E440"/>
  <c r="G70"/>
  <c r="G152"/>
  <c r="G156"/>
  <c r="G163"/>
  <c r="E166"/>
  <c r="G171"/>
  <c r="G228"/>
  <c r="E236"/>
  <c r="G355"/>
  <c r="E378"/>
  <c r="G400"/>
  <c r="G429"/>
  <c r="E415"/>
  <c r="C414"/>
  <c r="G417"/>
  <c r="E434"/>
  <c r="G440"/>
  <c r="G83"/>
  <c r="E137"/>
  <c r="E142"/>
  <c r="G154"/>
  <c r="G158"/>
  <c r="G168"/>
  <c r="E355"/>
  <c r="G380"/>
  <c r="E429"/>
  <c r="G434"/>
  <c r="E230"/>
  <c r="G230"/>
  <c r="E228"/>
  <c r="E223"/>
  <c r="G223"/>
  <c r="E207"/>
  <c r="E191"/>
  <c r="E163"/>
  <c r="E161"/>
  <c r="E156"/>
  <c r="E152"/>
  <c r="E116"/>
  <c r="E110"/>
  <c r="E96"/>
  <c r="E90"/>
  <c r="E83"/>
  <c r="E74"/>
  <c r="E31"/>
  <c r="E20"/>
  <c r="C445"/>
  <c r="E446"/>
  <c r="E382"/>
  <c r="C123"/>
  <c r="C115" s="1"/>
  <c r="E130"/>
  <c r="C41"/>
  <c r="E42"/>
  <c r="E26"/>
  <c r="G149"/>
  <c r="E147"/>
  <c r="C232"/>
  <c r="C450"/>
  <c r="E450" s="1"/>
  <c r="C458"/>
  <c r="E458" s="1"/>
  <c r="D445"/>
  <c r="D123"/>
  <c r="H123" s="1"/>
  <c r="F151"/>
  <c r="I414"/>
  <c r="I151"/>
  <c r="C206"/>
  <c r="C193" s="1"/>
  <c r="I206"/>
  <c r="I193" s="1"/>
  <c r="D218"/>
  <c r="F235"/>
  <c r="I102"/>
  <c r="I82" s="1"/>
  <c r="C139"/>
  <c r="C132" s="1"/>
  <c r="D206"/>
  <c r="D193" s="1"/>
  <c r="F445"/>
  <c r="F139"/>
  <c r="F232"/>
  <c r="D449"/>
  <c r="I431"/>
  <c r="C63"/>
  <c r="C51" s="1"/>
  <c r="D181"/>
  <c r="C181"/>
  <c r="I181"/>
  <c r="D227"/>
  <c r="I217"/>
  <c r="I214" s="1"/>
  <c r="D63"/>
  <c r="D51" s="1"/>
  <c r="C160"/>
  <c r="D102"/>
  <c r="F227"/>
  <c r="I374"/>
  <c r="F63"/>
  <c r="F51" s="1"/>
  <c r="I139"/>
  <c r="I132" s="1"/>
  <c r="I255"/>
  <c r="I238" s="1"/>
  <c r="C102"/>
  <c r="D41"/>
  <c r="C89"/>
  <c r="F89"/>
  <c r="I170"/>
  <c r="F217"/>
  <c r="I352"/>
  <c r="F449"/>
  <c r="I51"/>
  <c r="D151"/>
  <c r="I377"/>
  <c r="F41"/>
  <c r="D89"/>
  <c r="D235"/>
  <c r="E235" s="1"/>
  <c r="D232"/>
  <c r="D135"/>
  <c r="E135" s="1"/>
  <c r="F102"/>
  <c r="F135"/>
  <c r="D139"/>
  <c r="F160"/>
  <c r="F165"/>
  <c r="D160"/>
  <c r="D165"/>
  <c r="E165" s="1"/>
  <c r="F206"/>
  <c r="F193" s="1"/>
  <c r="F214" l="1"/>
  <c r="E14"/>
  <c r="D146"/>
  <c r="D373"/>
  <c r="D372" s="1"/>
  <c r="C373"/>
  <c r="C214"/>
  <c r="C146"/>
  <c r="E352"/>
  <c r="E431"/>
  <c r="H135"/>
  <c r="H232"/>
  <c r="C449"/>
  <c r="H235"/>
  <c r="H165"/>
  <c r="H139"/>
  <c r="H445"/>
  <c r="H227"/>
  <c r="H352"/>
  <c r="H206"/>
  <c r="H170"/>
  <c r="H160"/>
  <c r="H151"/>
  <c r="H102"/>
  <c r="H89"/>
  <c r="H41"/>
  <c r="H14"/>
  <c r="H431"/>
  <c r="H377"/>
  <c r="E218"/>
  <c r="H218"/>
  <c r="H414"/>
  <c r="G431"/>
  <c r="E377"/>
  <c r="E139"/>
  <c r="E414"/>
  <c r="G232"/>
  <c r="E227"/>
  <c r="G160"/>
  <c r="G123"/>
  <c r="G89"/>
  <c r="G63"/>
  <c r="G135"/>
  <c r="D115"/>
  <c r="H115" s="1"/>
  <c r="G151"/>
  <c r="G41"/>
  <c r="G449"/>
  <c r="G445"/>
  <c r="E63"/>
  <c r="E51" s="1"/>
  <c r="G165"/>
  <c r="G235"/>
  <c r="G102"/>
  <c r="E449"/>
  <c r="G206"/>
  <c r="G377"/>
  <c r="G227"/>
  <c r="E445"/>
  <c r="G170"/>
  <c r="G374"/>
  <c r="G139"/>
  <c r="G352"/>
  <c r="G414"/>
  <c r="E232"/>
  <c r="E206"/>
  <c r="E193" s="1"/>
  <c r="E181"/>
  <c r="E160"/>
  <c r="E151"/>
  <c r="E123"/>
  <c r="E102"/>
  <c r="E89"/>
  <c r="E41"/>
  <c r="G14"/>
  <c r="E239"/>
  <c r="E238"/>
  <c r="G218"/>
  <c r="F373"/>
  <c r="F372" s="1"/>
  <c r="D217"/>
  <c r="I146"/>
  <c r="I12" s="1"/>
  <c r="D13"/>
  <c r="F181"/>
  <c r="H181" s="1"/>
  <c r="I373"/>
  <c r="I372" s="1"/>
  <c r="C82"/>
  <c r="D82"/>
  <c r="F146"/>
  <c r="F132"/>
  <c r="F82"/>
  <c r="D132"/>
  <c r="E132" s="1"/>
  <c r="F13"/>
  <c r="C372" l="1"/>
  <c r="C12"/>
  <c r="H132"/>
  <c r="H193"/>
  <c r="H146"/>
  <c r="H82"/>
  <c r="H51"/>
  <c r="E217"/>
  <c r="H217"/>
  <c r="E13"/>
  <c r="H13"/>
  <c r="G115"/>
  <c r="G181"/>
  <c r="G82"/>
  <c r="G51"/>
  <c r="G132"/>
  <c r="G193"/>
  <c r="E115"/>
  <c r="E82"/>
  <c r="G13"/>
  <c r="E146"/>
  <c r="G217"/>
  <c r="G146"/>
  <c r="D214"/>
  <c r="G373"/>
  <c r="I474"/>
  <c r="F12"/>
  <c r="E214" l="1"/>
  <c r="H214"/>
  <c r="H373"/>
  <c r="E373"/>
  <c r="C474"/>
  <c r="G214"/>
  <c r="D12"/>
  <c r="G12" s="1"/>
  <c r="E372"/>
  <c r="F474"/>
  <c r="H372" l="1"/>
  <c r="G372"/>
  <c r="H12"/>
  <c r="E12"/>
  <c r="D474"/>
  <c r="E474" s="1"/>
  <c r="H474" l="1"/>
  <c r="G474"/>
</calcChain>
</file>

<file path=xl/sharedStrings.xml><?xml version="1.0" encoding="utf-8"?>
<sst xmlns="http://schemas.openxmlformats.org/spreadsheetml/2006/main" count="939" uniqueCount="931">
  <si>
    <t xml:space="preserve">Приложение 2 </t>
  </si>
  <si>
    <t xml:space="preserve">Код </t>
  </si>
  <si>
    <t>Утверждено по бюджету первоначально</t>
  </si>
  <si>
    <t>Уточненный план</t>
  </si>
  <si>
    <t>Факт</t>
  </si>
  <si>
    <t>отклонение</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</si>
  <si>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</si>
  <si>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</si>
  <si>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</si>
  <si>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</si>
  <si>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</si>
  <si>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</si>
  <si>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</si>
  <si>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</si>
  <si>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</si>
  <si>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</si>
  <si>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</si>
  <si>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</si>
  <si>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</si>
  <si>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</si>
  <si>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</si>
  <si>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</si>
  <si>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</si>
  <si>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</si>
  <si>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</si>
  <si>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</si>
  <si>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</si>
  <si>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</si>
  <si>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</si>
  <si>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</si>
  <si>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</si>
  <si>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</si>
  <si>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</si>
  <si>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</si>
  <si>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</si>
  <si>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</si>
  <si>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</si>
  <si>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</si>
  <si>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</si>
  <si>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</si>
  <si>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</si>
  <si>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</si>
  <si>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</si>
  <si>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</si>
  <si>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</si>
  <si>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</si>
  <si>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</si>
  <si>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</si>
  <si>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</si>
  <si>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</si>
  <si>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</si>
  <si>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</si>
  <si>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</si>
  <si>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</si>
  <si>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</si>
  <si>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</si>
  <si>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</si>
  <si>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</si>
  <si>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</si>
  <si>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</si>
  <si>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</si>
  <si>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</si>
  <si>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</si>
  <si>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</si>
  <si>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</si>
  <si>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Единый налог на вмененный доход для отдельных видов деятельности </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</si>
  <si>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</si>
  <si>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</si>
  <si>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</si>
  <si>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</si>
  <si>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</si>
  <si>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</si>
  <si>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</si>
  <si>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Единый налог на вмененный доход для отдельных видов деятельности (прочие поступления)</t>
  </si>
  <si>
    <t>1 05 02020 02 0000 110</t>
  </si>
  <si>
    <t xml:space="preserve">Единый налог на вмененный доход для отдельных видов деятельности (за налоговые периоды, истекшие до 1 января 2011 года) </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</si>
  <si>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</si>
  <si>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</si>
  <si>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</si>
  <si>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</si>
  <si>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</si>
  <si>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</si>
  <si>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1 05 03000 01 0000 110</t>
  </si>
  <si>
    <t>Единый сельскохозяйственный налог</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</si>
  <si>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</si>
  <si>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</si>
  <si>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</si>
  <si>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</si>
  <si>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</si>
  <si>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</si>
  <si>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1 05 04000 02 0000 110</t>
  </si>
  <si>
    <t>Налог, взимаемый в связи с применением патентной системы налогообложения</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</si>
  <si>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</si>
  <si>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</si>
  <si>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</si>
  <si>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</si>
  <si>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</si>
  <si>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</si>
  <si>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1 06 00000 00 0000 000</t>
  </si>
  <si>
    <t>НАЛОГИ НА ИМУЩЕСТВО</t>
  </si>
  <si>
    <t>1 06 01000 00 0000 110</t>
  </si>
  <si>
    <t>Налог на имущество  физических лиц</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</si>
  <si>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</si>
  <si>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</si>
  <si>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</si>
  <si>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</si>
  <si>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1 06 01020 04 2200 110</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</si>
  <si>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</si>
  <si>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1 06 01020 04 3000 110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</si>
  <si>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</si>
  <si>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</si>
  <si>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</si>
  <si>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1 06 04000 02 0000 110</t>
  </si>
  <si>
    <t>Транспортный налог</t>
  </si>
  <si>
    <t>1 06 04011 02 0000 110</t>
  </si>
  <si>
    <t>Транспортный налог с организаций</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</si>
  <si>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</si>
  <si>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</si>
  <si>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</si>
  <si>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</si>
  <si>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1 06 04011 02 2200 110</t>
  </si>
  <si>
    <t>Транспортный налог с организаций (проценты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</si>
  <si>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</si>
  <si>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</si>
  <si>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</si>
  <si>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физических лиц (прочие поступления)</t>
  </si>
  <si>
    <t>1 06 04012 02 0000 110</t>
  </si>
  <si>
    <t>Транспортный налог с физических лиц</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</si>
  <si>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</si>
  <si>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</si>
  <si>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</si>
  <si>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</si>
  <si>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1 06 04012 02 2200 110</t>
  </si>
  <si>
    <t>Транспортный налог с физических лиц (проценты по соответствующему платежу)</t>
  </si>
  <si>
    <t>1 06 04012 02 3000 110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</si>
  <si>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</si>
  <si>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1 06 04012 02 4000 110</t>
  </si>
  <si>
    <t>1 06 06000 00 0000 110</t>
  </si>
  <si>
    <t>Земельный налог</t>
  </si>
  <si>
    <t>1 06 06030 00 0000 110</t>
  </si>
  <si>
    <t>Земельный налог с организаций</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</si>
  <si>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</si>
  <si>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</si>
  <si>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</si>
  <si>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</si>
  <si>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1 06 06032 04 2200 110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</si>
  <si>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</si>
  <si>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</si>
  <si>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</si>
  <si>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1 06 06040 00 0000 110</t>
  </si>
  <si>
    <t>Земельный налог с физических лиц</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</si>
  <si>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</si>
  <si>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</si>
  <si>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</si>
  <si>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</si>
  <si>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</si>
  <si>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</si>
  <si>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1 06 06042 04 4000 110</t>
  </si>
  <si>
    <t>Земельный налог с физических лиц, обладающих земельным участком, расположенным в границах городских округов (прочие поступления)</t>
  </si>
  <si>
    <t>1 08 00000 00 0000 000</t>
  </si>
  <si>
    <t>ГОСУДАРСТВЕННАЯ ПОШЛИНА</t>
  </si>
  <si>
    <t>1 08 03000 01 0000 110</t>
  </si>
  <si>
    <t xml:space="preserve">Государственная пошлина по делам, рассматриваемым в судах общей юрисдикции, мировыми судьями
</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</si>
  <si>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</si>
  <si>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</si>
  <si>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</si>
  <si>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</si>
  <si>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1 08 07130 01 1000 110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</si>
  <si>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</si>
  <si>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</si>
  <si>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</si>
  <si>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</si>
  <si>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</si>
  <si>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</si>
  <si>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</si>
  <si>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</si>
  <si>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</si>
  <si>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1 09 00000 00 0000 000</t>
  </si>
  <si>
    <t>ЗАДОЛЖЕННОСТЬ И ПЕРЕРАСЧЕТЫ ПО ОТМЕНЕНЫМ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</si>
  <si>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</si>
  <si>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</si>
  <si>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</si>
  <si>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</si>
  <si>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1 09 04000 00 0000 110</t>
  </si>
  <si>
    <t>Налоги на имущество</t>
  </si>
  <si>
    <t>1 09 04040 01 0000 110</t>
  </si>
  <si>
    <t xml:space="preserve">Налог с имущества, переходящего в порядке наследования или дарения </t>
  </si>
  <si>
    <t xml:space="preserve">1 09 04050 00 0000 110 </t>
  </si>
  <si>
    <t xml:space="preserve">Земельный налог (по обязательствам, возникшим до 1 января 2006 года)
</t>
  </si>
  <si>
    <t xml:space="preserve">1 09 04052 04 0000 110 </t>
  </si>
  <si>
    <t xml:space="preserve">Земельный налог (по обязательствам, возникшим до 1 января 2006 года), мобилизуемый на территориях городских округов
</t>
  </si>
  <si>
    <t>1 09 07000 00 0000 110</t>
  </si>
  <si>
    <t>Прочие налоги и сборы (по отмененным местным налогам и сборам)</t>
  </si>
  <si>
    <t>1 09 07010 00 0000 110</t>
  </si>
  <si>
    <t>Налог на рекламу</t>
  </si>
  <si>
    <t>1 09 07010 04 0000 110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</si>
  <si>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</si>
  <si>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</si>
  <si>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</si>
  <si>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</si>
  <si>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</si>
  <si>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</si>
  <si>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</si>
  <si>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</si>
  <si>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</si>
  <si>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</si>
  <si>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</si>
  <si>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</si>
  <si>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</si>
  <si>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</si>
  <si>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</si>
  <si>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</si>
  <si>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 xml:space="preserve">Проценты, полученные от предоставления бюджетных кредитов внутри страны </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</si>
  <si>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</si>
  <si>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</si>
  <si>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</si>
  <si>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</si>
  <si>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</si>
  <si>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</si>
  <si>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</si>
  <si>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</si>
  <si>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</si>
  <si>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</si>
  <si>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</si>
  <si>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</si>
  <si>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</si>
  <si>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</si>
  <si>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</si>
  <si>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</si>
  <si>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</si>
  <si>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</si>
  <si>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</si>
  <si>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</si>
  <si>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</si>
  <si>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</si>
  <si>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</si>
  <si>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</si>
  <si>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</si>
  <si>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</si>
  <si>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</si>
  <si>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</si>
  <si>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</si>
  <si>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</si>
  <si>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1 11 07000 00 0000 120</t>
  </si>
  <si>
    <t>Платежи от государственных и муниципальных унитарных предприятий</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</si>
  <si>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</si>
  <si>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</si>
  <si>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</si>
  <si>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</si>
  <si>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</si>
  <si>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</si>
  <si>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</si>
  <si>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</si>
  <si>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</si>
  <si>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</si>
  <si>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1 11 09030 00 0000 120   </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</si>
  <si>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</si>
  <si>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1 11 09034 04 0000 120   </t>
  </si>
  <si>
    <t xml:space="preserve"> Доходы от эксплуатации и использования  имущества автомобильных дорог, находящихся в собственности городских округов</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</si>
  <si>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</si>
  <si>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</si>
  <si>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</si>
  <si>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</si>
  <si>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</si>
  <si>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</si>
  <si>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</si>
  <si>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</si>
  <si>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</si>
  <si>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</si>
  <si>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</si>
  <si>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</si>
  <si>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</si>
  <si>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</si>
  <si>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1 12 01040 01 0000 120</t>
  </si>
  <si>
    <t>Плата за размещение отходов производства и потребления</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</si>
  <si>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</si>
  <si>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</si>
  <si>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</si>
  <si>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</si>
  <si>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 xml:space="preserve">1 12 05000 00 0000 120  </t>
  </si>
  <si>
    <t>Плата за пользование водными объектами</t>
  </si>
  <si>
    <t xml:space="preserve">1 12 05040 04 0000 120  </t>
  </si>
  <si>
    <t>Плата за пользование водными объектами, находящимися в собственности городских округов</t>
  </si>
  <si>
    <t>1 13 00000 00 0000 000</t>
  </si>
  <si>
    <t>ДОХОДЫ ОТ ОКАЗАНИЯ ПЛАТНЫХ УСЛУГ (РАБОТ) И КОМПЕНСАЦИИ ЗАТРАТ ГОСУДАРСТВА</t>
  </si>
  <si>
    <t>1 13 01000 00 0000 130</t>
  </si>
  <si>
    <t xml:space="preserve">Доходы от оказания платных услуг (работ) </t>
  </si>
  <si>
    <t>1 13 01994 04 0000 130</t>
  </si>
  <si>
    <t>Прочие доходы от оказания платных услуг (работ) получателями средств бюджетов городских округов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</si>
  <si>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</si>
  <si>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</si>
  <si>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</si>
  <si>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эксплуатацией  имущества</t>
  </si>
  <si>
    <t>1 13 02064 04 0000 130</t>
  </si>
  <si>
    <t>Доходы, поступающие в порядке возмещения  расходов, понесенных  в связи с эксплуатацией  имущества городских округов</t>
  </si>
  <si>
    <t>1 13 02990 00 0000 130</t>
  </si>
  <si>
    <t>Прочие доходы от компенсации затрат государства</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</si>
  <si>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</si>
  <si>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</si>
  <si>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</si>
  <si>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</si>
  <si>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</si>
  <si>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</si>
  <si>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</si>
  <si>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</si>
  <si>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</si>
  <si>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</si>
  <si>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</si>
  <si>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</si>
  <si>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</si>
  <si>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</si>
  <si>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1 14 02043 04 1000 410</t>
  </si>
  <si>
    <t>1 14 02043 04 2000 410</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</si>
  <si>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</si>
  <si>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</si>
  <si>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</si>
  <si>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</si>
  <si>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</si>
  <si>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</si>
  <si>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</si>
  <si>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</si>
  <si>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</si>
  <si>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1 14 06020 00 0000 430</t>
  </si>
  <si>
    <t xml:space="preserve">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</si>
  <si>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</si>
  <si>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</si>
  <si>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</si>
  <si>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</si>
  <si>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</si>
  <si>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</si>
  <si>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</si>
  <si>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</si>
  <si>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1 15 00000 00 0000 000</t>
  </si>
  <si>
    <t>АДМИНИСТРАТИВНЫЕ ПЛАТЕЖИ И СБОРЫ</t>
  </si>
  <si>
    <t>1 15 02000 00 0000 140</t>
  </si>
  <si>
    <t>Платежи, взимаемые государственными и муниципальными органами (организациями) за выполнение определенных функций</t>
  </si>
  <si>
    <t>1 15 02040 04 0000 140</t>
  </si>
  <si>
    <t>Платежи, взимаемые органами местного самоуправления (организациями) городских округов за выполнение определенных функций</t>
  </si>
  <si>
    <t>1 16 00000 00 0000 000</t>
  </si>
  <si>
    <t>ШТРАФЫ, САНКЦИИ, ВОЗМЕЩЕНИЕ УЩЕРБА</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</si>
  <si>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</si>
  <si>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</si>
  <si>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</si>
  <si>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</si>
  <si>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</si>
  <si>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</si>
  <si>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1 17 05000 00 0000 180</t>
  </si>
  <si>
    <t xml:space="preserve">Прочие неналоговые доходы </t>
  </si>
  <si>
    <t>1 17 05040 04 0000 180</t>
  </si>
  <si>
    <t>БЕЗВОЗМЕЗДНЫЕ ПОСТУПЛЕНИЯ</t>
  </si>
  <si>
    <t>Субсидии бюджетам бюджетной системы  Российской Федерации  (межбюджетные субсидии)</t>
  </si>
  <si>
    <t xml:space="preserve">2 02 02009 00 0000 151  </t>
  </si>
  <si>
    <t>Субсидии    бюджетам  на государственную поддержку малого и среднего предпринимательства, включая  крестьянские (фермерские) хозяйства</t>
  </si>
  <si>
    <t xml:space="preserve">2 02 20009 04 0000 151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</si>
  <si>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</si>
  <si>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2 02 02051 00 0000 151</t>
  </si>
  <si>
    <t>Субсидии бюджетам на реализацию федеральных целевых программ</t>
  </si>
  <si>
    <t>2 02 02051 04 0000 151</t>
  </si>
  <si>
    <t>Субсидии бюджетам городских округов на реализацию федеральных целевых программ</t>
  </si>
  <si>
    <t xml:space="preserve"> 2 02 20077 00 0000 151</t>
  </si>
  <si>
    <t xml:space="preserve">Субсидии бюджетам на софинансирование капитальных вложений в объекты государственной (муниципальной) собственности
</t>
  </si>
  <si>
    <t>2 02 20077 04 0000 151</t>
  </si>
  <si>
    <t xml:space="preserve">Субсидии бюджетам городских округов на софинансирование капитальных вложений в объекты муниципальной собственности
</t>
  </si>
  <si>
    <t>2 02 25519 00 0000 151</t>
  </si>
  <si>
    <t>Субсидия бюджетам городских округов на поддержку отрасли культуры</t>
  </si>
  <si>
    <t>2 02 25519 04 0000 151</t>
  </si>
  <si>
    <t>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</si>
  <si>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</si>
  <si>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</si>
  <si>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</si>
  <si>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</si>
  <si>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</si>
  <si>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</si>
  <si>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</si>
  <si>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Прочие субсидии</t>
  </si>
  <si>
    <t>Прочие субсидии бюджетам городских округов</t>
  </si>
  <si>
    <t xml:space="preserve">Субвенции бюджетам бюджетной системы  Российской Федерации  </t>
  </si>
  <si>
    <t xml:space="preserve">Субвенции местным бюджетам на выполнение передаваемых полномочий субъектов Российской Федерации </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</si>
  <si>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</si>
  <si>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</si>
  <si>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</si>
  <si>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</si>
  <si>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</si>
  <si>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</si>
  <si>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</si>
  <si>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</si>
  <si>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</si>
  <si>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</si>
  <si>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</si>
  <si>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</si>
  <si>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</si>
  <si>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городских округов</t>
  </si>
  <si>
    <t>2 07 00000 00 0000 000</t>
  </si>
  <si>
    <t>Прочие безвозмездные поступления в бюджеты городских округов</t>
  </si>
  <si>
    <t>2 07 04010 04 0000 180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</si>
  <si>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</si>
  <si>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</si>
  <si>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</si>
  <si>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</si>
  <si>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</si>
  <si>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</si>
  <si>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</si>
  <si>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</si>
  <si>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</si>
  <si>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</si>
  <si>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</si>
  <si>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</si>
  <si>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ВСЕГО ДОХОДОВ: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</si>
  <si>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</si>
  <si>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</si>
  <si>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Субсидии бюджетам городских округов на поддержку обустройства мест массового отдыха населения (городских парков)</t>
  </si>
  <si>
    <t>Субсидии бюджетам на поддержку обустройства мест массового отдыха населения (городских парков)</t>
  </si>
  <si>
    <t>2 02 25560 00 0000 151</t>
  </si>
  <si>
    <t>2 02 25560 04 0000 151</t>
  </si>
  <si>
    <t>тыс.руб.</t>
  </si>
  <si>
    <t>% исполнения от
уточненного
плана</t>
  </si>
  <si>
    <t>1 12 01042 01 6000 120</t>
  </si>
  <si>
    <t>Государственная пошлина за выдачу разрешения на установку рекламной конструкции</t>
  </si>
  <si>
    <t>1 08 07150 01 0000 110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</si>
  <si>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</si>
  <si>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</si>
  <si>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1 13 02994 04 1100 130</t>
  </si>
  <si>
    <t>1 13 02994 04 1200 130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</si>
  <si>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</si>
  <si>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</si>
  <si>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1 13 02994 04 2100 130</t>
  </si>
  <si>
    <t>1 13 02994 04 2200 130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</si>
  <si>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</si>
  <si>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</si>
  <si>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</si>
  <si>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</si>
  <si>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2 02 25520 00 0000 150</t>
  </si>
  <si>
    <t>2 02 25520 04 0000 150</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</si>
  <si>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</si>
  <si>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</si>
  <si>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2 02 27112 00 0000 150</t>
  </si>
  <si>
    <t>2 02 27112 04 0000 150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</si>
  <si>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</si>
  <si>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2 19 25560 04 0000 150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</si>
  <si>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</si>
  <si>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2 19 35118 04 0000 150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</si>
  <si>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</si>
  <si>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2 19 35120 04 0000 150</t>
  </si>
  <si>
    <t>Возврат остатков субвенций на государственную регистрацию актов гражданского состояния из бюджетов городских округов</t>
  </si>
  <si>
    <t>2 19 35930 04 0000 150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</si>
  <si>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</si>
  <si>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</si>
  <si>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2 02 35134 00 0000 150</t>
  </si>
  <si>
    <t>2 02 35134 04 0000 150</t>
  </si>
  <si>
    <t>2 02 20000 00 0000 150</t>
  </si>
  <si>
    <t>2 02 25466 00 0000 150</t>
  </si>
  <si>
    <t>2 02 25466 04 0000 150</t>
  </si>
  <si>
    <t>2 02 25497 00 0000 150</t>
  </si>
  <si>
    <t>2 02 25497 04 0000 150</t>
  </si>
  <si>
    <t>2 02 29999 00 0000 150</t>
  </si>
  <si>
    <t>2 02 29999 04 0000 150</t>
  </si>
  <si>
    <t>2 02 30000 00 0000 150</t>
  </si>
  <si>
    <t>2 02 30024 00 0000 150</t>
  </si>
  <si>
    <t>2 02 30024 04 0000 150</t>
  </si>
  <si>
    <t>2 02 35082 00 0000 150</t>
  </si>
  <si>
    <t>2 02 35082 04 0000 150</t>
  </si>
  <si>
    <t>2 02 35120 00 0000 150</t>
  </si>
  <si>
    <t>2 02 35120 04 0000 150</t>
  </si>
  <si>
    <t>2 02 35135 00 0000 150</t>
  </si>
  <si>
    <t>2 02 35135 04 0000 150</t>
  </si>
  <si>
    <t>2 02 35176 00 0000 150</t>
  </si>
  <si>
    <t>2 02 35176 04 0000 150</t>
  </si>
  <si>
    <t>2 02 35930 00 0000 150</t>
  </si>
  <si>
    <t>2 02 35930 04 0000 150</t>
  </si>
  <si>
    <t>2 02 39999 00 0000 150</t>
  </si>
  <si>
    <t>2 02 39999 04 0000 150</t>
  </si>
  <si>
    <t>2 02 40000 00 0000 150</t>
  </si>
  <si>
    <t>2 02 49999 00 0000 150</t>
  </si>
  <si>
    <t>2 02 49999 04 0000 150</t>
  </si>
  <si>
    <t>2 07 04000 04 0000 150</t>
  </si>
  <si>
    <t>2 07 04050 04 0000 150</t>
  </si>
  <si>
    <t>2 18 00000 00 0000 150</t>
  </si>
  <si>
    <t>2 18 04000 04 0000 150</t>
  </si>
  <si>
    <t>2 18 04010 04 0000 150</t>
  </si>
  <si>
    <t>2 18 04020 04 0000 150</t>
  </si>
  <si>
    <t>2 19 00000 04 0000 150</t>
  </si>
  <si>
    <t>2 19 25555 04 0000 150</t>
  </si>
  <si>
    <t>2 19 60010 04 0000 150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</si>
  <si>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</si>
  <si>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</si>
  <si>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</si>
  <si>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</si>
  <si>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</si>
  <si>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</si>
  <si>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</si>
  <si>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</si>
  <si>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</si>
  <si>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</si>
  <si>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</si>
  <si>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</si>
  <si>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</si>
  <si>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</si>
  <si>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</si>
  <si>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</si>
  <si>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</si>
  <si>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</si>
  <si>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</si>
  <si>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</si>
  <si>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</si>
  <si>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</si>
  <si>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</si>
  <si>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</si>
  <si>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1 16 01050 01 0000 140</t>
  </si>
  <si>
    <t>1 16 01053 01 0000 140</t>
  </si>
  <si>
    <t>1 16 01060 01 0000 140</t>
  </si>
  <si>
    <t>1 16 01063 01 0000 140</t>
  </si>
  <si>
    <t>1 16 01070 01 0000 140</t>
  </si>
  <si>
    <t>1 16 01080 01 0000 140</t>
  </si>
  <si>
    <t>1 16 01143 01 0000 140</t>
  </si>
  <si>
    <t>1 16 01180 01 0000 140</t>
  </si>
  <si>
    <t>1 16 01190 01 0000 140</t>
  </si>
  <si>
    <t>1 16 01193 01 0000 140</t>
  </si>
  <si>
    <t>1 16 01200 01 0000 140</t>
  </si>
  <si>
    <t>1 16 01203 01 0000 140</t>
  </si>
  <si>
    <t>1 16 02020 02 0000 140</t>
  </si>
  <si>
    <t>1 16 11000 01 0000 140</t>
  </si>
  <si>
    <t>1 16 11030 01 0000 140</t>
  </si>
  <si>
    <t>1 16 11060 01 0000 140</t>
  </si>
  <si>
    <t>1 16 11064 01 0000 140</t>
  </si>
  <si>
    <t>1 16 01073 01 0000 140</t>
  </si>
  <si>
    <t>1 16 01083 01 0000 140</t>
  </si>
  <si>
    <t>1 16 01140 01 0000 140</t>
  </si>
  <si>
    <t>1 16 01183 01 0000 140</t>
  </si>
  <si>
    <t>1 16 02000 02 0000 140</t>
  </si>
  <si>
    <t>1 16 01000 01 0000 140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</si>
  <si>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</si>
  <si>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1 01 02040 01 4000 110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</si>
  <si>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</si>
  <si>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</si>
  <si>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1 08 04000 01 0000 110</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</si>
  <si>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</si>
  <si>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</si>
  <si>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1 16 01074 01 0000 140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</si>
  <si>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</si>
  <si>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1 16 01194 01 0000 140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</si>
  <si>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</si>
  <si>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</si>
  <si>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</si>
  <si>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</si>
  <si>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1 16 07010 00 0000 140</t>
  </si>
  <si>
    <t>1 16 07010 04 0000 140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</si>
  <si>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</si>
  <si>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</si>
  <si>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1 16 07090 00 0000 140</t>
  </si>
  <si>
    <t>1 16 07090 04 0000 140</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</si>
  <si>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</si>
  <si>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</si>
  <si>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</si>
  <si>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</si>
  <si>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1 16 10000 00 0000 140</t>
  </si>
  <si>
    <t>1 16 10120 00 0000 140</t>
  </si>
  <si>
    <t>1 16 10123 01 0000 140</t>
  </si>
  <si>
    <t>1 16 10129 01 0000 140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</si>
  <si>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</si>
  <si>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1 16 11050 01 0000 140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</si>
  <si>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</si>
  <si>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</si>
  <si>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</si>
  <si>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</si>
  <si>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</si>
  <si>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</si>
  <si>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2 02 25467 00 0000150</t>
  </si>
  <si>
    <t>2 02 25467 04 0000 150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</si>
  <si>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</si>
  <si>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</si>
  <si>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1 16 01130 01 0000 140</t>
  </si>
  <si>
    <t>1 16 01133 01 9000 140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</si>
  <si>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</si>
  <si>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</si>
  <si>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1 16 01150 01 0000 140</t>
  </si>
  <si>
    <t>1 16 01153 01 9000 140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</si>
  <si>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</si>
  <si>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</si>
  <si>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</si>
  <si>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</si>
  <si>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1 16 10060 00 0000 140</t>
  </si>
  <si>
    <t>1 16 10062 04 0000 140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</si>
  <si>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</si>
  <si>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</si>
  <si>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2 02 25187 00 0000 150</t>
  </si>
  <si>
    <t>2 02 25187 04 0000 150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</si>
  <si>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</si>
  <si>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</si>
  <si>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2 02 25229 00 0000 150</t>
  </si>
  <si>
    <t>2 02 25229 04 0000 150</t>
  </si>
  <si>
    <t>Субсидии бюджетам на обеспечение комплексного развития сельских территорий</t>
  </si>
  <si>
    <t>Субсидии бюджетам городских округов на обеспечение комплексного развития сельских территорий</t>
  </si>
  <si>
    <t>2 02 25576 00 0000 150</t>
  </si>
  <si>
    <t>2 02 25576 04 0000 150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</si>
  <si>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</si>
  <si>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</si>
  <si>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</si>
  <si>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</si>
  <si>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</si>
  <si>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</si>
  <si>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</si>
  <si>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</si>
  <si>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</si>
  <si>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</si>
  <si>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</si>
  <si>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</si>
  <si>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</si>
  <si>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</si>
  <si>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</si>
  <si>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</si>
  <si>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1 16 01193 01 0005 140</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</si>
  <si>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</si>
  <si>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</si>
  <si>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</si>
  <si>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</si>
  <si>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</si>
  <si>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</si>
  <si>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</si>
  <si>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1 16 10123 01 0001 140</t>
  </si>
  <si>
    <t>1 16 10123 01 0041 140</t>
  </si>
  <si>
    <t>2 19 35135 04 0000 150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</si>
  <si>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</si>
  <si>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2 19 35176 04 0000 150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</si>
  <si>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</si>
  <si>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1 06 06032 04 5000 110</t>
  </si>
  <si>
    <t>Земельный налог с организаций,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</si>
  <si>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</si>
  <si>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</si>
  <si>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</si>
  <si>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</si>
  <si>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</si>
  <si>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</si>
  <si>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</si>
  <si>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1 16 01083 01 0028 140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</si>
  <si>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</si>
  <si>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1 16 01083 01 0037 140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</si>
  <si>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</si>
  <si>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</si>
  <si>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</si>
  <si>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</si>
  <si>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</si>
  <si>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1 16 01153 01 0005 140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</si>
  <si>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</si>
  <si>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1 16 01153 01 0006 140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</si>
  <si>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</si>
  <si>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</si>
  <si>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</si>
  <si>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</si>
  <si>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</si>
  <si>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</si>
  <si>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</si>
  <si>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</si>
  <si>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</si>
  <si>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</si>
  <si>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1 16 01110 01 0000 140</t>
  </si>
  <si>
    <t>Прочие неналоговые доходы бюджетов городских округов</t>
  </si>
  <si>
    <t>Межбюджетные трансферты, передаваемые бюджетам городских округов на создание модельных муниципальных библиотек</t>
  </si>
  <si>
    <t>2 02 45454 00 0000 150</t>
  </si>
  <si>
    <t>Межбюджетные трансферты, передаваемые бюджетам на создание модельных муниципальных библиотек</t>
  </si>
  <si>
    <t>2 02 45454 04 0000 150</t>
  </si>
  <si>
    <t>1 16 01203 01 0006 140</t>
  </si>
  <si>
    <t>1 16 01193 01 9000 140</t>
  </si>
  <si>
    <t>1 16 01193 01 0401 140</t>
  </si>
  <si>
    <t>1 16 01193 01 0007 140</t>
  </si>
  <si>
    <t>1 16 01173 01 0008 140</t>
  </si>
  <si>
    <t>1 16 01173 01 0007 140</t>
  </si>
  <si>
    <t>1 16 01173 01 0000 140</t>
  </si>
  <si>
    <t>1 16 01170 01 0000 140</t>
  </si>
  <si>
    <t>1 16 01153 01 0012 140</t>
  </si>
  <si>
    <t>1 16 01113 01 0021 140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</si>
  <si>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</si>
  <si>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1 16 01053 01 9000 140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</si>
  <si>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</si>
  <si>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1 16 01063 01 0008 140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</si>
  <si>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</si>
  <si>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</si>
  <si>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</si>
  <si>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</si>
  <si>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1 16 01160 01 0000 140</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</si>
  <si>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</si>
  <si>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</si>
  <si>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</si>
  <si>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</si>
  <si>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</si>
  <si>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</si>
  <si>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1 16 01333 01 0016 140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</si>
  <si>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</si>
  <si>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1 16 01333 01 0012 140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</si>
  <si>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</si>
  <si>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</si>
  <si>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1 16 01330 00 0000 140</t>
  </si>
  <si>
    <t>1 16 01333 01 0000 140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</si>
  <si>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</si>
  <si>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</si>
  <si>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2 02 45303 04 0000 150</t>
  </si>
  <si>
    <t>2 02 45303 00 0000 150</t>
  </si>
  <si>
    <t>Единый налог на вмененный доход для отдельных видов деятельности (проценты по соответствующему платежу)</t>
  </si>
  <si>
    <t>1 05 02010 02 2200 110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</si>
  <si>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</si>
  <si>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</si>
  <si>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Наименование кода вида доходов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</si>
  <si>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</si>
  <si>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</si>
  <si>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1 01 02080 01 0000 110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</si>
  <si>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</si>
  <si>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</si>
  <si>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</si>
  <si>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</si>
  <si>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</si>
  <si>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</si>
  <si>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</si>
  <si>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</si>
  <si>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</si>
  <si>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</si>
  <si>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</si>
  <si>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</si>
  <si>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1 08 07110 01 0102 110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</si>
  <si>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</si>
  <si>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</si>
  <si>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1 16 01072 01 0000 140</t>
  </si>
  <si>
    <t>1 16 01072 01 0233 140</t>
  </si>
  <si>
    <t>1 16 01083 01 0281 140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</si>
  <si>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</si>
  <si>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</si>
  <si>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</si>
  <si>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</si>
  <si>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</si>
  <si>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ПРОЧИК БЕЗВОЗМЕЗДНЫЕ ПОСТУПЛЕНИЯ</t>
  </si>
  <si>
    <t>2 03 04099 04 0000 150</t>
  </si>
  <si>
    <t>2 03 04000 04 0000 150</t>
  </si>
  <si>
    <t>2 03 00000 00 0000 000</t>
  </si>
  <si>
    <t>2 19 25497 04 0000 150</t>
  </si>
  <si>
    <t>2 19 27112 04 0000 150</t>
  </si>
  <si>
    <t>2 19 45303 04 0000 150</t>
  </si>
  <si>
    <t>1 01 02080 01 1000 110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</si>
  <si>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</si>
  <si>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</si>
  <si>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</si>
  <si>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1 16 01073 01 9000 140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</si>
  <si>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</si>
  <si>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1 16 01083 01 9000 140</t>
  </si>
  <si>
    <t>1 16 01103 01 0000 140</t>
  </si>
  <si>
    <t>1 16 01103 01 9000 140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</si>
  <si>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</si>
  <si>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1 16 01143 01 0028 140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</si>
  <si>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</si>
  <si>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1 16 01193 01 0020 140</t>
  </si>
  <si>
    <t>1 16 01203 01 0020 140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</si>
  <si>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</si>
  <si>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</si>
  <si>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</si>
  <si>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</si>
  <si>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</si>
  <si>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1 16 01203 01 0013 140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</si>
  <si>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требований к производству или обороту этилового спирта, алкогольной и спиртосодержащей продукции)</t>
  </si>
  <si>
    <t>1 16 01333 01 0017 140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</si>
  <si>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</si>
  <si>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</si>
  <si>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</si>
  <si>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</si>
  <si>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Инициативные платежи</t>
  </si>
  <si>
    <t>Инициативные платежи, зачисляемые в бюджеты городских округов</t>
  </si>
  <si>
    <t>1 17 15000 00 0000 150</t>
  </si>
  <si>
    <t>1 17 15020 04 0000 150</t>
  </si>
  <si>
    <t>2 00 00 000 00 0000 000</t>
  </si>
  <si>
    <t>2 02 00 000 00 0000 000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</si>
  <si>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</si>
  <si>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</si>
  <si>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2 02 45424 00 0000 150</t>
  </si>
  <si>
    <t>2 02 45424 04 0000 150</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</si>
  <si>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</si>
  <si>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</si>
  <si>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</si>
  <si>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</si>
  <si>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2 19 35082 04 0000 150</t>
  </si>
  <si>
    <t>2 19 25304 04 0000 150</t>
  </si>
  <si>
    <t>1 06 06032 04 4000 110</t>
  </si>
  <si>
    <t>1 08 03010 01 1050 110</t>
  </si>
  <si>
    <t>1 08 03010 01 1060 110</t>
  </si>
  <si>
    <t>2 02 10000 00 0000 150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</si>
  <si>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</si>
  <si>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1 16 01193 01 0030 140</t>
  </si>
  <si>
    <t>1 17 15 020 04 8051 150</t>
  </si>
  <si>
    <t>1 17 15 020 04 8052 150</t>
  </si>
  <si>
    <t>1 17 15 020 04 8053 150</t>
  </si>
  <si>
    <t>Инициативные платежи, зачисляемые в бюджеты городских округов ("Березники-90. Юбилейная открытка")</t>
  </si>
  <si>
    <t>1 17 15 020 04 8054 150</t>
  </si>
  <si>
    <t>Инициативные платежи, зачисляемые в бюджеты городских округов ("Добро пожаловать в Пыскор!")</t>
  </si>
  <si>
    <t>1 17 15 020 04 8055 150</t>
  </si>
  <si>
    <t>Инициативные платежи, зачисляемые в бюджеты городских округов ("Детское творчество - родному городу")</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</si>
  <si>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</si>
  <si>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</si>
  <si>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</si>
  <si>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</si>
  <si>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</si>
  <si>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1 01 02130 01 0000 110</t>
  </si>
  <si>
    <t>1 01 02130 01 1000 110</t>
  </si>
  <si>
    <t>1 01 02140 01 0000 110</t>
  </si>
  <si>
    <t>1 01 02140 01 1000 110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</si>
  <si>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</si>
  <si>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</si>
  <si>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</si>
  <si>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</si>
  <si>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</si>
  <si>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1 03 02241 01 0000 110</t>
  </si>
  <si>
    <t>1 03 02251 01 0000 110</t>
  </si>
  <si>
    <t>1 03 02261 01 0000 110</t>
  </si>
  <si>
    <t>1 05 01 000 00 0000 110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</si>
  <si>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</si>
  <si>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</si>
  <si>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</si>
  <si>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</si>
  <si>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</si>
  <si>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</si>
  <si>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</si>
  <si>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</si>
  <si>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</si>
  <si>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</si>
  <si>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1 05 01010 01 0000 110</t>
  </si>
  <si>
    <t>1 05 01011 01 0000 110</t>
  </si>
  <si>
    <t>1 05 01011 01 1000 110</t>
  </si>
  <si>
    <t>1 05 01011 01 3000 110</t>
  </si>
  <si>
    <t>1 05 01020 01 0000 110</t>
  </si>
  <si>
    <t>1 05 01021 01 0000 110</t>
  </si>
  <si>
    <t>1 05 01021 01 1000 110</t>
  </si>
  <si>
    <t>1 05 01021 01 3000 110</t>
  </si>
  <si>
    <t>1 05 01050 01 0000 110</t>
  </si>
  <si>
    <t>1 05 01050 01 1000 110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</si>
  <si>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</si>
  <si>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</si>
  <si>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1 11 09044 04 0001 120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</si>
  <si>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наем жилого помещения)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</si>
  <si>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(оплата по концессионному соглашению)</t>
  </si>
  <si>
    <t>1 11 09044 04 0002 120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</si>
  <si>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</si>
  <si>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</si>
  <si>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предоставление права на размещение и эксплуатацию НТО)</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</si>
  <si>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рекламных конструкций)</t>
  </si>
  <si>
    <t>1 11 09080 00 0000 120</t>
  </si>
  <si>
    <t>1 11 09080 04 0000 120</t>
  </si>
  <si>
    <t>1 11 09080 04 0001 120</t>
  </si>
  <si>
    <t>1 11 09080 04 0002 120</t>
  </si>
  <si>
    <t>Плата за выбросы загрязняющих веществ в атмосферный воздух стационарными объектами (пени по соответствующему платежу)</t>
  </si>
  <si>
    <t>Прочие доходы от оказания платных услуг (работ) получателями средств бюджетов городских округов (платные услуги, оказываемые управлением архитектуры и градостроительства по предоставлению сведений и документов, содержащихся в иных государственных реестрах (регистрах))</t>
  </si>
  <si>
    <t>Прочие доходы от оказания платных услуг (работ) получателями средств бюджетов городских округов (платные услуги, оказываемые МКУ "УЭАЗ" по предоставлению в пользование автомобиля общеобразовательным учреждениям)</t>
  </si>
  <si>
    <t>Прочие доходы от оказания платных услуг (работ) получателями средств бюджетов городских округов (платные услуги, оказываемые МКУ "УЭАЗ" по посещению туалетных модулей)</t>
  </si>
  <si>
    <t>Прочие доходы от оказания платных услуг (работ) получателями средств бюджетов городских округов (платные услуги, оказываемые МКУ "Информационные технологии" по комплексному обслуживанию инфраструктуры информационных технологий общеобразовательных организаций)</t>
  </si>
  <si>
    <t>Прочие доходы от оказания платных услуг (работ) получателями средств бюджетов городских округов (платные услуги, оказываемые МКУ "Центр сметного нормирования" по составлению и проверке сметных расчетов)</t>
  </si>
  <si>
    <t>Прочие доходы от оказания платных услуг (работ) получателями средств бюджетов городских округов (платные услуги, оказываемые МКУ "Управление капитального строительства" по строительному надзору)</t>
  </si>
  <si>
    <t>Прочие доходы от оказания платных услуг (работ) получателями средств бюджетов городских округов (платные услуги, оказываемые МКУ "Центр бухгалтерского учета" по ведению бюджетного учета)</t>
  </si>
  <si>
    <t>Прочие доходы от оказания платных услуг (работ) получателями средств бюджетов городских округов (платные услуги, оказываемые МКУ "Служба благоустройства г. Березники" по погребению неизвестных и невостребованных умерших в рамках гарантированного перечня услуг по погребению)</t>
  </si>
  <si>
    <t>1 13 01994 04 0100 130</t>
  </si>
  <si>
    <t>1 13 01994 04 0230 130</t>
  </si>
  <si>
    <t>1 13 01994 04 0240 130</t>
  </si>
  <si>
    <t>1 13 01994 04 0300 130</t>
  </si>
  <si>
    <t>1 13 01994 04 0400 130</t>
  </si>
  <si>
    <t>1 13 01994 04 0500 130</t>
  </si>
  <si>
    <t>1 13 01994 04 0600 130</t>
  </si>
  <si>
    <t>1 13 01994 04 0700 130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</si>
  <si>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незаконное культивирование растений, содержащих наркотические средства или психотропные вещества либо их прекурсоры)</t>
  </si>
  <si>
    <t>1 16 01103 01 0501 140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</si>
  <si>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</si>
  <si>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1 16 01143 01 0401 140</t>
  </si>
  <si>
    <t>Инициативные платежи, зачисляемые в бюджеты городских округов (Детская игровая площадка "Веселый островок")</t>
  </si>
  <si>
    <t>Инициативные платежи, зачисляемые в бюджеты городских округов (Детская спортивная площадка "Страна чудес")</t>
  </si>
  <si>
    <t>Инициативные платежи, зачисляемые в бюджеты городских округов (Детская спортивная площадка "Ясная поляна")</t>
  </si>
  <si>
    <t>Инициативные платежи, зачисляемые в бюджеты городских округов (Спортивная площадка "Счастливое детство")</t>
  </si>
  <si>
    <t>Инициативные платежи, зачисляемые в бюджеты городских округов (Ремонт и благоустройство памятника Анике Строганову)</t>
  </si>
  <si>
    <t>2 02 19999 04 0000 150</t>
  </si>
  <si>
    <t>2 02 19999 00 0000 150</t>
  </si>
  <si>
    <t>Прочие дотации</t>
  </si>
  <si>
    <t>Прочие дотации бюджетам городских округов</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</si>
  <si>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</si>
  <si>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</si>
  <si>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2 02 45179 00 0000 150</t>
  </si>
  <si>
    <t>2 02 45179 04 0000 150</t>
  </si>
  <si>
    <t>Доходы бюджетов городских округов от возврата бюджетными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</si>
  <si>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2 18 04010 04 1100 150</t>
  </si>
  <si>
    <t>2 18 04020 04 1100 150</t>
  </si>
  <si>
    <t>2 18 04020 04 1200 150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</si>
  <si>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округов</t>
  </si>
  <si>
    <t>2 19 45179 04 0000 150</t>
  </si>
  <si>
    <t>1 12 01010 01 2100 120</t>
  </si>
  <si>
    <t>Исполнение за 1 квартал 2024 г.</t>
  </si>
  <si>
    <t>1 13 01994 04 0900 130</t>
  </si>
  <si>
    <t>Прочие доходы от оказания платных услуг (работ) получателями средств бюджетов городских округов (платные услуги, оказываемые МКУ "Служба по обращению с животными без владельцев" по отлову животных)</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</si>
  <si>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</si>
  <si>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</si>
  <si>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1 17 15020 04 0081 150</t>
  </si>
  <si>
    <t>1 17 15020 04 0082 150</t>
  </si>
  <si>
    <t>1 17 15020 04 0083 150</t>
  </si>
  <si>
    <t>1 17 15020 04 0084 150</t>
  </si>
  <si>
    <t>1 17 15020 04 0085 150</t>
  </si>
  <si>
    <t>1 17 15020 04 0086 150</t>
  </si>
  <si>
    <t>1 17 15020 04 0088 150</t>
  </si>
  <si>
    <t>1 17 15020 04 0089 150</t>
  </si>
  <si>
    <t>Инициативные платежи, зачисляемые в бюджеты городских округов (Детская спортивная площадка "Дети при деле")</t>
  </si>
  <si>
    <t>Инициативные платежи, зачисляемые в бюджеты городских округов (Благоустройство территории и замена мемориала героям войны "Без права на забвение")</t>
  </si>
  <si>
    <t>Инициативные платежи, зачисляемые в бюджеты городских округов (Тропа здоровья)</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</si>
  <si>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</si>
  <si>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t>
  </si>
  <si>
    <t>2 02 25242 00 0000 150</t>
  </si>
  <si>
    <t>2 02 25242 04 0000 150</t>
  </si>
  <si>
    <t>Субсидии бюджетам на поддержку творческой деятельности и техническое оснащение детских и кукольных театров</t>
  </si>
  <si>
    <t>Субсидии бюджетам городских округов на поддержку творческой деятельности и техническое оснащение детских и кукольных театров</t>
  </si>
  <si>
    <t>2 02 25517 00 0000 150</t>
  </si>
  <si>
    <t>2 02 25517 04 0000 150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</si>
  <si>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</si>
  <si>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1 16 01100 01 0000 140</t>
  </si>
  <si>
    <t>1 01 02080 01 3000 110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</si>
  <si>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</si>
  <si>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1 13 01994 04 0220 130</t>
  </si>
  <si>
    <t>Прочие доходы от оказания платных услуг (работ) получателями средств бюджетов городских округов (платные услуги, оказываемые МКУ "УЭАЗ" по комплексному обслуживанию зданий детских садов)</t>
  </si>
  <si>
    <t>Средства от распоряжения и реализации выморочного имущества, обращенного в собственность государства (в части реализации основных средств по указанному имуществу)</t>
  </si>
  <si>
    <t>Средства от распоряжения и реализации выморочного имущества, обращенного в собственность городских округов (в части реализации основных средств по указанному имуществу)</t>
  </si>
  <si>
    <t>1 14 03000 00 0000 410</t>
  </si>
  <si>
    <t>1 14 03040 04 0000 410</t>
  </si>
  <si>
    <t>1 16 01053 01 0059 140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</si>
  <si>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</si>
  <si>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</si>
  <si>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</si>
  <si>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1 16 11130 01 0000 140</t>
  </si>
  <si>
    <t>1 16 11150 01 0000 140</t>
  </si>
  <si>
    <t>Платежи по искам о возмещении вреда, причиненного почвам, а также платежи, уплачиваемые при добровольном возмещении вреда, причиненного почвам, подлежащие зачислению в бюджет муниципального образования (за исключением вреда, причиненного на особо охраняемых природных территориях)</t>
  </si>
  <si>
    <t>Платежи по искам о возмещении вреда, причиненного недрам, а также платежи, уплачиваемые при добровольном возмещении вреда, причиненного недрам, подлежащие зачислению в бюджет муниципального образования (за исключением вреда, причиненного на особо охраняемых природных территориях)</t>
  </si>
  <si>
    <t>2 18 04010 04 1200 150</t>
  </si>
  <si>
    <t>Доходы бюджетов городских округов от возврата бюджетными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</si>
  <si>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Форма К-2</t>
  </si>
  <si>
    <t xml:space="preserve">Исполнение бюджета муниципального образования "Город Березники"
 Пермского края по кодам видов доходов 
за 1 квартал 2024 г. </t>
  </si>
  <si>
    <t>к постановлению администрации города Березники</t>
  </si>
  <si>
    <r>
      <t xml:space="preserve">от  </t>
    </r>
    <r>
      <rPr>
        <u/>
        <sz val="12"/>
        <rFont val="Times New Roman"/>
        <family val="1"/>
        <charset val="204"/>
      </rPr>
      <t>25.04.2024</t>
    </r>
    <r>
      <rPr>
        <sz val="12"/>
        <rFont val="Times New Roman"/>
        <family val="1"/>
        <charset val="204"/>
      </rPr>
      <t xml:space="preserve"> №</t>
    </r>
    <r>
      <rPr>
        <u/>
        <sz val="12"/>
        <rFont val="Times New Roman"/>
        <family val="1"/>
        <charset val="204"/>
      </rPr>
      <t xml:space="preserve"> 01-02-629</t>
    </r>
  </si>
</sst>
</file>

<file path=xl/styles.xml><?xml version="1.0" encoding="utf-8"?>
<styleSheet xmlns="http://schemas.openxmlformats.org/spreadsheetml/2006/main">
  <numFmts count="2">
    <numFmt numFmtId="164" formatCode="#,##0.0"/>
    <numFmt numFmtId="165" formatCode="?"/>
  </numFmts>
  <fonts count="33">
    <font>
      <sz val="10"/>
      <name val="Arial"/>
      <charset val="204"/>
    </font>
    <font>
      <sz val="10"/>
      <name val="Arial Cyr"/>
      <charset val="204"/>
    </font>
    <font>
      <sz val="13"/>
      <name val="Times New Roman"/>
      <family val="1"/>
      <charset val="204"/>
    </font>
    <font>
      <sz val="10"/>
      <name val="Arial"/>
      <family val="2"/>
      <charset val="204"/>
    </font>
    <font>
      <sz val="13"/>
      <name val="Arial"/>
      <family val="2"/>
      <charset val="204"/>
    </font>
    <font>
      <sz val="10"/>
      <name val="Times New Roman"/>
      <family val="1"/>
      <charset val="204"/>
    </font>
    <font>
      <b/>
      <sz val="14"/>
      <name val="Times New Roman"/>
      <family val="1"/>
      <charset val="204"/>
    </font>
    <font>
      <b/>
      <sz val="12"/>
      <name val="Times New Roman"/>
      <family val="1"/>
    </font>
    <font>
      <sz val="11"/>
      <name val="Times New Roman"/>
      <family val="1"/>
      <charset val="204"/>
    </font>
    <font>
      <sz val="10"/>
      <name val="Arial"/>
      <family val="2"/>
      <charset val="204"/>
    </font>
    <font>
      <sz val="8"/>
      <name val="Times New Roman"/>
      <family val="1"/>
      <charset val="204"/>
    </font>
    <font>
      <sz val="7"/>
      <name val="Arial Cyr"/>
      <charset val="204"/>
    </font>
    <font>
      <b/>
      <sz val="9"/>
      <name val="Times New Roman"/>
      <family val="1"/>
    </font>
    <font>
      <b/>
      <sz val="10"/>
      <name val="Times New Roman"/>
      <family val="1"/>
    </font>
    <font>
      <sz val="9"/>
      <name val="Arial Cyr"/>
      <charset val="204"/>
    </font>
    <font>
      <i/>
      <sz val="9"/>
      <name val="Times New Roman"/>
      <family val="1"/>
      <charset val="204"/>
    </font>
    <font>
      <i/>
      <sz val="10"/>
      <name val="Times New Roman"/>
      <family val="1"/>
      <charset val="204"/>
    </font>
    <font>
      <sz val="9"/>
      <name val="Times New Roman"/>
      <family val="1"/>
    </font>
    <font>
      <sz val="10"/>
      <name val="Times New Roman"/>
      <family val="1"/>
    </font>
    <font>
      <i/>
      <sz val="10"/>
      <name val="Times New Roman"/>
      <family val="1"/>
    </font>
    <font>
      <i/>
      <sz val="10"/>
      <name val="Arial Cyr"/>
      <charset val="204"/>
    </font>
    <font>
      <sz val="9"/>
      <name val="Times New Roman"/>
      <family val="1"/>
      <charset val="204"/>
    </font>
    <font>
      <b/>
      <sz val="10"/>
      <name val="Arial Cyr"/>
      <charset val="204"/>
    </font>
    <font>
      <i/>
      <sz val="9"/>
      <name val="Times New Roman"/>
      <family val="1"/>
    </font>
    <font>
      <b/>
      <sz val="9"/>
      <name val="Times New Roman"/>
      <family val="1"/>
      <charset val="204"/>
    </font>
    <font>
      <b/>
      <sz val="10"/>
      <name val="Times New Roman"/>
      <family val="1"/>
      <charset val="204"/>
    </font>
    <font>
      <sz val="11"/>
      <color indexed="8"/>
      <name val="Calibri"/>
      <family val="2"/>
    </font>
    <font>
      <sz val="11"/>
      <color indexed="8"/>
      <name val="Calibri"/>
      <family val="2"/>
      <charset val="204"/>
    </font>
    <font>
      <sz val="10"/>
      <name val="Arial"/>
      <family val="2"/>
      <charset val="204"/>
    </font>
    <font>
      <sz val="12"/>
      <name val="Times New Roman"/>
      <family val="1"/>
      <charset val="204"/>
    </font>
    <font>
      <sz val="12"/>
      <name val="Arial"/>
      <family val="2"/>
      <charset val="204"/>
    </font>
    <font>
      <b/>
      <i/>
      <sz val="10"/>
      <name val="Times New Roman"/>
      <family val="1"/>
      <charset val="204"/>
    </font>
    <font>
      <u/>
      <sz val="12"/>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1" fillId="0" borderId="0"/>
    <xf numFmtId="0" fontId="1" fillId="0" borderId="0"/>
    <xf numFmtId="0" fontId="1" fillId="0" borderId="0"/>
    <xf numFmtId="0" fontId="26" fillId="0" borderId="0"/>
    <xf numFmtId="0" fontId="9" fillId="0" borderId="0"/>
    <xf numFmtId="0" fontId="9" fillId="0" borderId="0"/>
    <xf numFmtId="0" fontId="9" fillId="0" borderId="0"/>
    <xf numFmtId="0" fontId="9" fillId="0" borderId="0"/>
    <xf numFmtId="0" fontId="27"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cellStyleXfs>
  <cellXfs count="93">
    <xf numFmtId="0" fontId="0" fillId="0" borderId="0" xfId="0"/>
    <xf numFmtId="0" fontId="2" fillId="0" borderId="0" xfId="1" applyFont="1" applyFill="1" applyAlignment="1"/>
    <xf numFmtId="0" fontId="4" fillId="0" borderId="0" xfId="0" applyFont="1" applyAlignment="1"/>
    <xf numFmtId="0" fontId="5" fillId="0" borderId="0" xfId="1" applyFont="1"/>
    <xf numFmtId="0" fontId="7" fillId="0" borderId="0" xfId="1" applyFont="1"/>
    <xf numFmtId="0" fontId="8" fillId="0" borderId="0" xfId="1" applyFont="1" applyBorder="1"/>
    <xf numFmtId="0" fontId="8" fillId="0" borderId="0" xfId="1" applyFont="1" applyFill="1" applyBorder="1"/>
    <xf numFmtId="3" fontId="10" fillId="2" borderId="2" xfId="3" applyNumberFormat="1" applyFont="1" applyFill="1" applyBorder="1" applyAlignment="1">
      <alignment horizontal="center" vertical="center" wrapText="1"/>
    </xf>
    <xf numFmtId="0" fontId="11" fillId="0" borderId="0" xfId="1" applyFont="1" applyFill="1"/>
    <xf numFmtId="3" fontId="12" fillId="0" borderId="2" xfId="1" applyNumberFormat="1" applyFont="1" applyBorder="1" applyAlignment="1">
      <alignment horizontal="left" vertical="top"/>
    </xf>
    <xf numFmtId="0" fontId="13" fillId="0" borderId="2" xfId="0" applyFont="1" applyBorder="1" applyAlignment="1">
      <alignment vertical="top" wrapText="1"/>
    </xf>
    <xf numFmtId="164" fontId="13" fillId="0" borderId="2" xfId="1" applyNumberFormat="1" applyFont="1" applyFill="1" applyBorder="1" applyAlignment="1">
      <alignment vertical="top"/>
    </xf>
    <xf numFmtId="0" fontId="11" fillId="0" borderId="0" xfId="1" applyFont="1"/>
    <xf numFmtId="0" fontId="12" fillId="0" borderId="2" xfId="1" applyFont="1" applyBorder="1" applyAlignment="1">
      <alignment horizontal="left" vertical="top"/>
    </xf>
    <xf numFmtId="0" fontId="13" fillId="0" borderId="2" xfId="0" applyFont="1" applyBorder="1" applyAlignment="1">
      <alignment horizontal="left" vertical="top" wrapText="1"/>
    </xf>
    <xf numFmtId="0" fontId="14" fillId="0" borderId="0" xfId="1" applyFont="1"/>
    <xf numFmtId="3" fontId="15" fillId="0" borderId="2" xfId="1" applyNumberFormat="1" applyFont="1" applyBorder="1" applyAlignment="1">
      <alignment horizontal="left" vertical="top"/>
    </xf>
    <xf numFmtId="0" fontId="16" fillId="0" borderId="2" xfId="0" applyFont="1" applyBorder="1" applyAlignment="1">
      <alignment vertical="top" wrapText="1"/>
    </xf>
    <xf numFmtId="164" fontId="16" fillId="0" borderId="2" xfId="1" applyNumberFormat="1" applyFont="1" applyFill="1" applyBorder="1" applyAlignment="1">
      <alignment vertical="top"/>
    </xf>
    <xf numFmtId="3" fontId="17" fillId="0" borderId="2" xfId="1" applyNumberFormat="1" applyFont="1" applyBorder="1" applyAlignment="1">
      <alignment horizontal="left" vertical="top"/>
    </xf>
    <xf numFmtId="0" fontId="18" fillId="0" borderId="2" xfId="0" applyFont="1" applyBorder="1" applyAlignment="1">
      <alignment vertical="top" wrapText="1"/>
    </xf>
    <xf numFmtId="164" fontId="18" fillId="0" borderId="2" xfId="1" applyNumberFormat="1" applyFont="1" applyFill="1" applyBorder="1" applyAlignment="1">
      <alignment vertical="top"/>
    </xf>
    <xf numFmtId="164" fontId="19" fillId="0" borderId="2" xfId="1" applyNumberFormat="1" applyFont="1" applyFill="1" applyBorder="1" applyAlignment="1">
      <alignment vertical="top"/>
    </xf>
    <xf numFmtId="0" fontId="20" fillId="0" borderId="0" xfId="1" applyFont="1"/>
    <xf numFmtId="3" fontId="21" fillId="0" borderId="2" xfId="1" applyNumberFormat="1" applyFont="1" applyBorder="1" applyAlignment="1">
      <alignment horizontal="left" vertical="top"/>
    </xf>
    <xf numFmtId="0" fontId="5" fillId="0" borderId="2" xfId="0" applyFont="1" applyBorder="1" applyAlignment="1">
      <alignment vertical="top" wrapText="1"/>
    </xf>
    <xf numFmtId="164" fontId="5" fillId="0" borderId="2" xfId="1" applyNumberFormat="1" applyFont="1" applyFill="1" applyBorder="1" applyAlignment="1">
      <alignment vertical="top"/>
    </xf>
    <xf numFmtId="0" fontId="1" fillId="0" borderId="0" xfId="1" applyFont="1"/>
    <xf numFmtId="3" fontId="12" fillId="0" borderId="2" xfId="1" applyNumberFormat="1" applyFont="1" applyFill="1" applyBorder="1" applyAlignment="1">
      <alignment horizontal="left" vertical="top"/>
    </xf>
    <xf numFmtId="0" fontId="13" fillId="0" borderId="2" xfId="0" applyFont="1" applyFill="1" applyBorder="1" applyAlignment="1">
      <alignment horizontal="left" vertical="top" wrapText="1"/>
    </xf>
    <xf numFmtId="0" fontId="22" fillId="0" borderId="0" xfId="1" applyFont="1"/>
    <xf numFmtId="0" fontId="13" fillId="0" borderId="2" xfId="0" applyFont="1" applyFill="1" applyBorder="1" applyAlignment="1">
      <alignment vertical="top" wrapText="1"/>
    </xf>
    <xf numFmtId="3" fontId="17" fillId="0" borderId="2" xfId="1" applyNumberFormat="1" applyFont="1" applyFill="1" applyBorder="1" applyAlignment="1">
      <alignment horizontal="left" vertical="top"/>
    </xf>
    <xf numFmtId="0" fontId="18" fillId="0" borderId="2" xfId="0" applyFont="1" applyFill="1" applyBorder="1" applyAlignment="1">
      <alignment vertical="top" wrapText="1"/>
    </xf>
    <xf numFmtId="3" fontId="23" fillId="0" borderId="2" xfId="1" applyNumberFormat="1" applyFont="1" applyBorder="1" applyAlignment="1">
      <alignment horizontal="left" vertical="top"/>
    </xf>
    <xf numFmtId="0" fontId="19" fillId="0" borderId="2" xfId="0" applyFont="1" applyBorder="1" applyAlignment="1">
      <alignment vertical="top" wrapText="1"/>
    </xf>
    <xf numFmtId="0" fontId="19" fillId="0" borderId="2" xfId="0" applyFont="1" applyFill="1" applyBorder="1" applyAlignment="1">
      <alignment vertical="top" wrapText="1"/>
    </xf>
    <xf numFmtId="3" fontId="24" fillId="0" borderId="2" xfId="1" applyNumberFormat="1" applyFont="1" applyBorder="1" applyAlignment="1">
      <alignment horizontal="left" vertical="top"/>
    </xf>
    <xf numFmtId="0" fontId="25" fillId="0" borderId="2" xfId="0" applyFont="1" applyBorder="1" applyAlignment="1">
      <alignment vertical="top" wrapText="1"/>
    </xf>
    <xf numFmtId="164" fontId="25" fillId="0" borderId="2" xfId="1" applyNumberFormat="1" applyFont="1" applyFill="1" applyBorder="1" applyAlignment="1">
      <alignment vertical="top"/>
    </xf>
    <xf numFmtId="0" fontId="18" fillId="0" borderId="2" xfId="0" applyFont="1" applyFill="1" applyBorder="1" applyAlignment="1">
      <alignment horizontal="left" vertical="top" wrapText="1"/>
    </xf>
    <xf numFmtId="3" fontId="12" fillId="0" borderId="2" xfId="1" applyNumberFormat="1" applyFont="1" applyBorder="1" applyAlignment="1">
      <alignment vertical="top"/>
    </xf>
    <xf numFmtId="3" fontId="23" fillId="0" borderId="2" xfId="1" applyNumberFormat="1" applyFont="1" applyBorder="1" applyAlignment="1">
      <alignment vertical="top"/>
    </xf>
    <xf numFmtId="3" fontId="17" fillId="0" borderId="2" xfId="1" applyNumberFormat="1" applyFont="1" applyBorder="1" applyAlignment="1">
      <alignment vertical="top"/>
    </xf>
    <xf numFmtId="0" fontId="17" fillId="0" borderId="2" xfId="1" applyFont="1" applyBorder="1" applyAlignment="1">
      <alignment horizontal="left" vertical="top"/>
    </xf>
    <xf numFmtId="0" fontId="15" fillId="0" borderId="2" xfId="1" applyFont="1" applyBorder="1" applyAlignment="1">
      <alignment horizontal="left" vertical="top"/>
    </xf>
    <xf numFmtId="0" fontId="17" fillId="0" borderId="2" xfId="1" applyFont="1" applyFill="1" applyBorder="1" applyAlignment="1">
      <alignment horizontal="left" vertical="top"/>
    </xf>
    <xf numFmtId="0" fontId="5" fillId="0" borderId="2" xfId="0" applyFont="1" applyFill="1" applyBorder="1" applyAlignment="1">
      <alignment vertical="top" wrapText="1"/>
    </xf>
    <xf numFmtId="0" fontId="24" fillId="0" borderId="2" xfId="1" applyFont="1" applyFill="1" applyBorder="1" applyAlignment="1">
      <alignment horizontal="left" vertical="top"/>
    </xf>
    <xf numFmtId="0" fontId="25" fillId="0" borderId="2" xfId="0" applyFont="1" applyFill="1" applyBorder="1" applyAlignment="1">
      <alignment vertical="top" wrapText="1"/>
    </xf>
    <xf numFmtId="0" fontId="18" fillId="0" borderId="2" xfId="0" applyFont="1" applyBorder="1" applyAlignment="1">
      <alignment horizontal="left" vertical="top" wrapText="1"/>
    </xf>
    <xf numFmtId="0" fontId="23" fillId="0" borderId="2" xfId="1" applyFont="1" applyBorder="1" applyAlignment="1">
      <alignment horizontal="left" vertical="top"/>
    </xf>
    <xf numFmtId="0" fontId="19" fillId="0" borderId="2" xfId="0" applyFont="1" applyBorder="1" applyAlignment="1">
      <alignment horizontal="left" vertical="top" wrapText="1"/>
    </xf>
    <xf numFmtId="0" fontId="24" fillId="0" borderId="2" xfId="1" applyFont="1" applyBorder="1" applyAlignment="1">
      <alignment horizontal="left" vertical="top"/>
    </xf>
    <xf numFmtId="0" fontId="25" fillId="0" borderId="2" xfId="0" applyFont="1" applyBorder="1" applyAlignment="1">
      <alignment horizontal="left" vertical="top" wrapText="1"/>
    </xf>
    <xf numFmtId="0" fontId="16" fillId="0" borderId="2" xfId="0" applyFont="1" applyBorder="1" applyAlignment="1">
      <alignment horizontal="left" vertical="top" wrapText="1"/>
    </xf>
    <xf numFmtId="0" fontId="21" fillId="0" borderId="2" xfId="1" applyFont="1" applyBorder="1" applyAlignment="1">
      <alignment horizontal="left" vertical="top"/>
    </xf>
    <xf numFmtId="0" fontId="5" fillId="0" borderId="2" xfId="0" applyFont="1" applyBorder="1" applyAlignment="1">
      <alignment horizontal="left" vertical="top" wrapText="1"/>
    </xf>
    <xf numFmtId="0" fontId="13" fillId="0" borderId="2" xfId="0" applyFont="1" applyBorder="1" applyAlignment="1">
      <alignment wrapText="1"/>
    </xf>
    <xf numFmtId="164" fontId="13" fillId="0" borderId="2" xfId="1" applyNumberFormat="1" applyFont="1" applyFill="1" applyBorder="1" applyAlignment="1"/>
    <xf numFmtId="164" fontId="13" fillId="3" borderId="2" xfId="1" applyNumberFormat="1" applyFont="1" applyFill="1" applyBorder="1" applyAlignment="1">
      <alignment vertical="top"/>
    </xf>
    <xf numFmtId="0" fontId="22" fillId="0" borderId="0" xfId="1" applyFont="1" applyFill="1"/>
    <xf numFmtId="0" fontId="5" fillId="0" borderId="2" xfId="0" applyFont="1" applyFill="1" applyBorder="1" applyAlignment="1">
      <alignment horizontal="left" vertical="top" wrapText="1"/>
    </xf>
    <xf numFmtId="164" fontId="31" fillId="0" borderId="2" xfId="1" applyNumberFormat="1" applyFont="1" applyFill="1" applyBorder="1" applyAlignment="1">
      <alignment vertical="top"/>
    </xf>
    <xf numFmtId="164" fontId="20" fillId="0" borderId="0" xfId="1" applyNumberFormat="1" applyFont="1"/>
    <xf numFmtId="165" fontId="5" fillId="0" borderId="2" xfId="0" applyNumberFormat="1" applyFont="1" applyBorder="1" applyAlignment="1" applyProtection="1">
      <alignment horizontal="left" vertical="center" wrapText="1"/>
    </xf>
    <xf numFmtId="164" fontId="25" fillId="3" borderId="2" xfId="1" applyNumberFormat="1" applyFont="1" applyFill="1" applyBorder="1" applyAlignment="1">
      <alignment vertical="top"/>
    </xf>
    <xf numFmtId="3" fontId="10" fillId="2" borderId="2" xfId="1" applyNumberFormat="1" applyFont="1" applyFill="1" applyBorder="1" applyAlignment="1">
      <alignment horizontal="center" vertical="center" wrapText="1"/>
    </xf>
    <xf numFmtId="164" fontId="5" fillId="3" borderId="2" xfId="1" applyNumberFormat="1" applyFont="1" applyFill="1" applyBorder="1" applyAlignment="1">
      <alignment vertical="top"/>
    </xf>
    <xf numFmtId="164" fontId="31" fillId="3" borderId="2" xfId="1" applyNumberFormat="1" applyFont="1" applyFill="1" applyBorder="1" applyAlignment="1">
      <alignment vertical="top"/>
    </xf>
    <xf numFmtId="164" fontId="16" fillId="3" borderId="2" xfId="1" applyNumberFormat="1" applyFont="1" applyFill="1" applyBorder="1" applyAlignment="1">
      <alignment vertical="top"/>
    </xf>
    <xf numFmtId="49" fontId="17" fillId="0" borderId="2" xfId="0" applyNumberFormat="1" applyFont="1" applyBorder="1" applyAlignment="1" applyProtection="1">
      <alignment horizontal="left" vertical="top" wrapText="1"/>
    </xf>
    <xf numFmtId="3" fontId="10" fillId="0" borderId="2" xfId="1" applyNumberFormat="1" applyFont="1" applyFill="1" applyBorder="1" applyAlignment="1">
      <alignment horizontal="center" vertical="center" wrapText="1"/>
    </xf>
    <xf numFmtId="3" fontId="10" fillId="0" borderId="2" xfId="3" applyNumberFormat="1" applyFont="1" applyFill="1" applyBorder="1" applyAlignment="1">
      <alignment horizontal="center" vertical="center" wrapText="1"/>
    </xf>
    <xf numFmtId="0" fontId="29" fillId="0" borderId="0" xfId="1" applyFont="1" applyFill="1" applyAlignment="1">
      <alignment horizontal="left" wrapText="1"/>
    </xf>
    <xf numFmtId="0" fontId="30" fillId="0" borderId="0" xfId="0" applyFont="1" applyAlignment="1">
      <alignment horizontal="left" wrapText="1"/>
    </xf>
    <xf numFmtId="0" fontId="1" fillId="0" borderId="2" xfId="1" applyFont="1" applyBorder="1"/>
    <xf numFmtId="0" fontId="1" fillId="0" borderId="2" xfId="1" applyFont="1" applyFill="1" applyBorder="1"/>
    <xf numFmtId="0" fontId="1" fillId="0" borderId="0" xfId="1" applyFont="1" applyFill="1"/>
    <xf numFmtId="0" fontId="1" fillId="2" borderId="0" xfId="1" applyFont="1" applyFill="1"/>
    <xf numFmtId="0" fontId="21" fillId="0" borderId="2" xfId="1" applyFont="1" applyFill="1" applyBorder="1" applyAlignment="1">
      <alignment horizontal="left" vertical="top"/>
    </xf>
    <xf numFmtId="164" fontId="1" fillId="0" borderId="0" xfId="1" applyNumberFormat="1" applyFont="1"/>
    <xf numFmtId="3" fontId="10" fillId="0" borderId="2" xfId="1" applyNumberFormat="1" applyFont="1" applyFill="1" applyBorder="1" applyAlignment="1">
      <alignment horizontal="center" vertical="center" wrapText="1"/>
    </xf>
    <xf numFmtId="3" fontId="10" fillId="0" borderId="2" xfId="3" applyNumberFormat="1" applyFont="1" applyFill="1" applyBorder="1" applyAlignment="1">
      <alignment horizontal="center" vertical="center" wrapText="1"/>
    </xf>
    <xf numFmtId="0" fontId="6" fillId="0" borderId="0" xfId="2" applyFont="1" applyAlignment="1">
      <alignment horizontal="center" vertical="top" wrapText="1"/>
    </xf>
    <xf numFmtId="0" fontId="29" fillId="0" borderId="0" xfId="1" applyFont="1" applyFill="1" applyAlignment="1">
      <alignment horizontal="right"/>
    </xf>
    <xf numFmtId="0" fontId="30" fillId="0" borderId="0" xfId="0" applyFont="1" applyAlignment="1">
      <alignment horizontal="right"/>
    </xf>
    <xf numFmtId="0" fontId="29" fillId="0" borderId="0" xfId="1" applyFont="1" applyFill="1" applyAlignment="1">
      <alignment horizontal="left"/>
    </xf>
    <xf numFmtId="0" fontId="30" fillId="0" borderId="0" xfId="0" applyFont="1" applyAlignment="1">
      <alignment horizontal="left"/>
    </xf>
    <xf numFmtId="0" fontId="29" fillId="0" borderId="0" xfId="1" applyFont="1" applyFill="1" applyAlignment="1">
      <alignment horizontal="right" wrapText="1"/>
    </xf>
    <xf numFmtId="0" fontId="30" fillId="0" borderId="0" xfId="0" applyFont="1" applyAlignment="1">
      <alignment horizontal="right" wrapText="1"/>
    </xf>
    <xf numFmtId="0" fontId="5" fillId="0" borderId="1" xfId="1" applyFont="1" applyFill="1" applyBorder="1" applyAlignment="1">
      <alignment horizontal="right"/>
    </xf>
    <xf numFmtId="0" fontId="3" fillId="0" borderId="1" xfId="0" applyFont="1" applyBorder="1" applyAlignment="1">
      <alignment horizontal="right"/>
    </xf>
  </cellXfs>
  <cellStyles count="18">
    <cellStyle name="Normal" xfId="4"/>
    <cellStyle name="Обычный" xfId="0" builtinId="0"/>
    <cellStyle name="Обычный 10" xfId="5"/>
    <cellStyle name="Обычный 11" xfId="6"/>
    <cellStyle name="Обычный 12" xfId="7"/>
    <cellStyle name="Обычный 13" xfId="8"/>
    <cellStyle name="Обычный 14" xfId="17"/>
    <cellStyle name="Обычный 2" xfId="9"/>
    <cellStyle name="Обычный 3" xfId="10"/>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2"/>
    <cellStyle name="Обычный_Поквартал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474"/>
  <sheetViews>
    <sheetView tabSelected="1" zoomScale="85" zoomScaleNormal="85" zoomScaleSheetLayoutView="100" workbookViewId="0">
      <selection activeCell="C4" sqref="C4"/>
    </sheetView>
  </sheetViews>
  <sheetFormatPr defaultColWidth="9.140625" defaultRowHeight="12.75"/>
  <cols>
    <col min="1" max="1" width="18" style="27" customWidth="1"/>
    <col min="2" max="2" width="74.28515625" style="27" customWidth="1"/>
    <col min="3" max="3" width="12.5703125" style="78" customWidth="1"/>
    <col min="4" max="4" width="12.140625" style="78" customWidth="1"/>
    <col min="5" max="5" width="11" style="79" hidden="1" customWidth="1"/>
    <col min="6" max="6" width="12.7109375" style="78" customWidth="1"/>
    <col min="7" max="7" width="11.7109375" style="79" hidden="1" customWidth="1"/>
    <col min="8" max="8" width="12.42578125" style="78" customWidth="1"/>
    <col min="9" max="9" width="10.5703125" style="27" hidden="1" customWidth="1"/>
    <col min="10" max="10" width="9.140625" style="27"/>
    <col min="11" max="11" width="9.7109375" style="27" bestFit="1" customWidth="1"/>
    <col min="12" max="16384" width="9.140625" style="27"/>
  </cols>
  <sheetData>
    <row r="1" spans="1:9" ht="15.75">
      <c r="C1" s="85" t="s">
        <v>0</v>
      </c>
      <c r="D1" s="86"/>
      <c r="E1" s="86"/>
      <c r="F1" s="86"/>
      <c r="G1" s="86"/>
      <c r="H1" s="86"/>
      <c r="I1" s="86"/>
    </row>
    <row r="2" spans="1:9" ht="15.75">
      <c r="C2" s="85" t="s">
        <v>929</v>
      </c>
      <c r="D2" s="86"/>
      <c r="E2" s="86"/>
      <c r="F2" s="86"/>
      <c r="G2" s="86"/>
      <c r="H2" s="86"/>
      <c r="I2" s="86"/>
    </row>
    <row r="3" spans="1:9" ht="15.75">
      <c r="C3" s="87" t="s">
        <v>930</v>
      </c>
      <c r="D3" s="88"/>
      <c r="E3" s="88"/>
      <c r="F3" s="88"/>
      <c r="G3" s="88"/>
      <c r="H3" s="88"/>
      <c r="I3" s="88"/>
    </row>
    <row r="4" spans="1:9" ht="15.75" customHeight="1">
      <c r="C4" s="1"/>
      <c r="D4" s="2"/>
      <c r="E4" s="2"/>
      <c r="F4" s="2"/>
      <c r="G4" s="2"/>
      <c r="H4" s="2"/>
      <c r="I4" s="2"/>
    </row>
    <row r="5" spans="1:9" ht="15.75" customHeight="1">
      <c r="A5" s="3"/>
      <c r="B5" s="3"/>
      <c r="C5" s="89" t="s">
        <v>927</v>
      </c>
      <c r="D5" s="90"/>
      <c r="E5" s="90"/>
      <c r="F5" s="90"/>
      <c r="G5" s="90"/>
      <c r="H5" s="90"/>
      <c r="I5" s="90"/>
    </row>
    <row r="6" spans="1:9" ht="6.6" customHeight="1">
      <c r="A6" s="3"/>
      <c r="B6" s="3"/>
      <c r="C6" s="74"/>
      <c r="D6" s="75"/>
      <c r="E6" s="75"/>
      <c r="F6" s="75"/>
      <c r="G6" s="75"/>
      <c r="H6" s="75"/>
      <c r="I6" s="75"/>
    </row>
    <row r="7" spans="1:9" s="4" customFormat="1" ht="59.25" customHeight="1">
      <c r="A7" s="84" t="s">
        <v>928</v>
      </c>
      <c r="B7" s="84"/>
      <c r="C7" s="84"/>
      <c r="D7" s="84"/>
      <c r="E7" s="84"/>
      <c r="F7" s="84"/>
      <c r="G7" s="84"/>
      <c r="H7" s="84"/>
      <c r="I7" s="84"/>
    </row>
    <row r="8" spans="1:9" ht="12.75" customHeight="1">
      <c r="A8" s="5"/>
      <c r="B8" s="5"/>
      <c r="C8" s="6"/>
      <c r="D8" s="91" t="s">
        <v>414</v>
      </c>
      <c r="E8" s="92"/>
      <c r="F8" s="92"/>
      <c r="G8" s="92"/>
      <c r="H8" s="92"/>
      <c r="I8" s="92"/>
    </row>
    <row r="9" spans="1:9" ht="12.75" customHeight="1">
      <c r="A9" s="82" t="s">
        <v>1</v>
      </c>
      <c r="B9" s="82" t="s">
        <v>700</v>
      </c>
      <c r="C9" s="83" t="s">
        <v>883</v>
      </c>
      <c r="D9" s="83"/>
      <c r="E9" s="83"/>
      <c r="F9" s="83"/>
      <c r="G9" s="83"/>
      <c r="H9" s="83"/>
      <c r="I9" s="76"/>
    </row>
    <row r="10" spans="1:9" s="78" customFormat="1" ht="45" customHeight="1">
      <c r="A10" s="82"/>
      <c r="B10" s="82"/>
      <c r="C10" s="73" t="s">
        <v>2</v>
      </c>
      <c r="D10" s="73" t="s">
        <v>3</v>
      </c>
      <c r="E10" s="7"/>
      <c r="F10" s="73" t="s">
        <v>4</v>
      </c>
      <c r="G10" s="7" t="s">
        <v>5</v>
      </c>
      <c r="H10" s="73" t="s">
        <v>415</v>
      </c>
      <c r="I10" s="77"/>
    </row>
    <row r="11" spans="1:9" s="8" customFormat="1" ht="11.25">
      <c r="A11" s="72">
        <v>1</v>
      </c>
      <c r="B11" s="72">
        <v>2</v>
      </c>
      <c r="C11" s="72">
        <v>3</v>
      </c>
      <c r="D11" s="72">
        <v>4</v>
      </c>
      <c r="E11" s="67"/>
      <c r="F11" s="72">
        <v>5</v>
      </c>
      <c r="G11" s="67"/>
      <c r="H11" s="72">
        <v>6</v>
      </c>
    </row>
    <row r="12" spans="1:9" s="12" customFormat="1">
      <c r="A12" s="9" t="s">
        <v>6</v>
      </c>
      <c r="B12" s="10" t="s">
        <v>7</v>
      </c>
      <c r="C12" s="11">
        <f>C13+C51+C82+C115+C132+C146+C181+C214+C235+C238+C352+C193+C41</f>
        <v>816437.20000000007</v>
      </c>
      <c r="D12" s="11">
        <f>D13+D51+D82+D115+D132+D146+D181+D214+D235+D238+D352+D193+D41</f>
        <v>799549.2</v>
      </c>
      <c r="E12" s="60">
        <f>D12-C12</f>
        <v>-16888.000000000116</v>
      </c>
      <c r="F12" s="11">
        <f>F13+F51+F82+F115+F132+F146+F181+F214+F235+F238+F352+F193+F41</f>
        <v>885309.20000000007</v>
      </c>
      <c r="G12" s="60">
        <f>F12-D12</f>
        <v>85760.000000000116</v>
      </c>
      <c r="H12" s="11">
        <f>F12/D12*100</f>
        <v>110.72604412586493</v>
      </c>
      <c r="I12" s="11" t="e">
        <f>I13+I51+I82+I115+I132+I146+I181+I214+I235+I238+I352+I193+I41</f>
        <v>#REF!</v>
      </c>
    </row>
    <row r="13" spans="1:9" s="12" customFormat="1">
      <c r="A13" s="13" t="s">
        <v>8</v>
      </c>
      <c r="B13" s="14" t="s">
        <v>9</v>
      </c>
      <c r="C13" s="11">
        <f>C14</f>
        <v>411600</v>
      </c>
      <c r="D13" s="11">
        <f>D14</f>
        <v>426264.39999999997</v>
      </c>
      <c r="E13" s="60">
        <f t="shared" ref="E13:E95" si="0">D13-C13</f>
        <v>14664.399999999965</v>
      </c>
      <c r="F13" s="11">
        <f>F14</f>
        <v>426234.3</v>
      </c>
      <c r="G13" s="60">
        <f t="shared" ref="G13:G95" si="1">F13-D13</f>
        <v>-30.099999999976717</v>
      </c>
      <c r="H13" s="11">
        <f t="shared" ref="H13:H91" si="2">F13/D13*100</f>
        <v>99.992938654975646</v>
      </c>
      <c r="I13" s="11" t="e">
        <f>I14</f>
        <v>#REF!</v>
      </c>
    </row>
    <row r="14" spans="1:9" s="15" customFormat="1">
      <c r="A14" s="9" t="s">
        <v>10</v>
      </c>
      <c r="B14" s="10" t="s">
        <v>11</v>
      </c>
      <c r="C14" s="11">
        <f>C15+C20+C26+C31+C34</f>
        <v>411600</v>
      </c>
      <c r="D14" s="11">
        <f>D15+D20+D26+D31+D34+D39+D37</f>
        <v>426264.39999999997</v>
      </c>
      <c r="E14" s="11">
        <f t="shared" ref="E14:F14" si="3">E15+E20+E26+E31+E34+E39+E37</f>
        <v>11010</v>
      </c>
      <c r="F14" s="11">
        <f t="shared" si="3"/>
        <v>426234.3</v>
      </c>
      <c r="G14" s="60">
        <f t="shared" si="1"/>
        <v>-30.099999999976717</v>
      </c>
      <c r="H14" s="11">
        <f t="shared" si="2"/>
        <v>99.992938654975646</v>
      </c>
      <c r="I14" s="11" t="e">
        <f>I16+#REF!+I32+I27</f>
        <v>#REF!</v>
      </c>
    </row>
    <row r="15" spans="1:9" s="15" customFormat="1" ht="54.75" customHeight="1">
      <c r="A15" s="16" t="s">
        <v>12</v>
      </c>
      <c r="B15" s="17" t="s">
        <v>13</v>
      </c>
      <c r="C15" s="18">
        <f>SUM(C16:C19)</f>
        <v>404000</v>
      </c>
      <c r="D15" s="18">
        <f>SUM(D16:D19)</f>
        <v>417660</v>
      </c>
      <c r="E15" s="18">
        <f t="shared" ref="E15:F15" si="4">SUM(E16:E19)</f>
        <v>13660</v>
      </c>
      <c r="F15" s="18">
        <f t="shared" si="4"/>
        <v>417243</v>
      </c>
      <c r="G15" s="60">
        <f t="shared" si="1"/>
        <v>-417</v>
      </c>
      <c r="H15" s="18">
        <f t="shared" si="2"/>
        <v>99.900158023272525</v>
      </c>
      <c r="I15" s="11"/>
    </row>
    <row r="16" spans="1:9" ht="65.25" customHeight="1">
      <c r="A16" s="19" t="s">
        <v>14</v>
      </c>
      <c r="B16" s="20" t="s">
        <v>15</v>
      </c>
      <c r="C16" s="21">
        <v>404000</v>
      </c>
      <c r="D16" s="21">
        <v>417660</v>
      </c>
      <c r="E16" s="60">
        <f t="shared" si="0"/>
        <v>13660</v>
      </c>
      <c r="F16" s="21">
        <v>417209.1</v>
      </c>
      <c r="G16" s="60">
        <f t="shared" si="1"/>
        <v>-450.90000000002328</v>
      </c>
      <c r="H16" s="21">
        <f t="shared" si="2"/>
        <v>99.892041373365885</v>
      </c>
      <c r="I16" s="21"/>
    </row>
    <row r="17" spans="1:9" ht="51" hidden="1">
      <c r="A17" s="19" t="s">
        <v>16</v>
      </c>
      <c r="B17" s="20" t="s">
        <v>17</v>
      </c>
      <c r="C17" s="21"/>
      <c r="D17" s="21"/>
      <c r="E17" s="60">
        <f t="shared" si="0"/>
        <v>0</v>
      </c>
      <c r="F17" s="21">
        <v>0</v>
      </c>
      <c r="G17" s="60">
        <f t="shared" si="1"/>
        <v>0</v>
      </c>
      <c r="H17" s="21"/>
      <c r="I17" s="21"/>
    </row>
    <row r="18" spans="1:9" ht="65.25" customHeight="1">
      <c r="A18" s="19" t="s">
        <v>18</v>
      </c>
      <c r="B18" s="20" t="s">
        <v>19</v>
      </c>
      <c r="C18" s="21"/>
      <c r="D18" s="21"/>
      <c r="E18" s="60">
        <f t="shared" si="0"/>
        <v>0</v>
      </c>
      <c r="F18" s="21">
        <v>33.9</v>
      </c>
      <c r="G18" s="60">
        <f t="shared" si="1"/>
        <v>33.9</v>
      </c>
      <c r="H18" s="21"/>
      <c r="I18" s="21"/>
    </row>
    <row r="19" spans="1:9" ht="51" hidden="1">
      <c r="A19" s="19" t="s">
        <v>20</v>
      </c>
      <c r="B19" s="20" t="s">
        <v>21</v>
      </c>
      <c r="C19" s="21"/>
      <c r="D19" s="21"/>
      <c r="E19" s="60">
        <f t="shared" si="0"/>
        <v>0</v>
      </c>
      <c r="F19" s="21">
        <v>0</v>
      </c>
      <c r="G19" s="60">
        <f t="shared" si="1"/>
        <v>0</v>
      </c>
      <c r="H19" s="21"/>
      <c r="I19" s="21"/>
    </row>
    <row r="20" spans="1:9" ht="68.45" customHeight="1">
      <c r="A20" s="16" t="s">
        <v>22</v>
      </c>
      <c r="B20" s="17" t="s">
        <v>23</v>
      </c>
      <c r="C20" s="18">
        <f>SUM(C21:C24)</f>
        <v>400</v>
      </c>
      <c r="D20" s="18">
        <f>SUM(D21:D24)</f>
        <v>50</v>
      </c>
      <c r="E20" s="60">
        <f t="shared" si="0"/>
        <v>-350</v>
      </c>
      <c r="F20" s="18">
        <f>SUM(F21:F24)</f>
        <v>55.8</v>
      </c>
      <c r="G20" s="60">
        <f t="shared" si="1"/>
        <v>5.7999999999999972</v>
      </c>
      <c r="H20" s="18">
        <f t="shared" si="2"/>
        <v>111.6</v>
      </c>
      <c r="I20" s="21"/>
    </row>
    <row r="21" spans="1:9" ht="92.25" customHeight="1">
      <c r="A21" s="19" t="s">
        <v>24</v>
      </c>
      <c r="B21" s="20" t="s">
        <v>25</v>
      </c>
      <c r="C21" s="21">
        <v>400</v>
      </c>
      <c r="D21" s="21">
        <v>50</v>
      </c>
      <c r="E21" s="60">
        <f t="shared" si="0"/>
        <v>-350</v>
      </c>
      <c r="F21" s="21">
        <v>55</v>
      </c>
      <c r="G21" s="60">
        <f t="shared" si="1"/>
        <v>5</v>
      </c>
      <c r="H21" s="21">
        <f t="shared" si="2"/>
        <v>110.00000000000001</v>
      </c>
      <c r="I21" s="21"/>
    </row>
    <row r="22" spans="1:9" ht="80.45" hidden="1" customHeight="1">
      <c r="A22" s="19" t="s">
        <v>26</v>
      </c>
      <c r="B22" s="20" t="s">
        <v>27</v>
      </c>
      <c r="C22" s="21"/>
      <c r="D22" s="21"/>
      <c r="E22" s="60">
        <f t="shared" si="0"/>
        <v>0</v>
      </c>
      <c r="F22" s="21">
        <v>0</v>
      </c>
      <c r="G22" s="60">
        <f t="shared" si="1"/>
        <v>0</v>
      </c>
      <c r="H22" s="21"/>
      <c r="I22" s="21"/>
    </row>
    <row r="23" spans="1:9" ht="73.150000000000006" hidden="1" customHeight="1">
      <c r="A23" s="19" t="s">
        <v>28</v>
      </c>
      <c r="B23" s="20" t="s">
        <v>29</v>
      </c>
      <c r="C23" s="21"/>
      <c r="D23" s="21"/>
      <c r="E23" s="60">
        <f t="shared" si="0"/>
        <v>0</v>
      </c>
      <c r="F23" s="21"/>
      <c r="G23" s="60">
        <f t="shared" si="1"/>
        <v>0</v>
      </c>
      <c r="H23" s="21" t="e">
        <f t="shared" si="2"/>
        <v>#DIV/0!</v>
      </c>
      <c r="I23" s="21"/>
    </row>
    <row r="24" spans="1:9" ht="89.25" customHeight="1">
      <c r="A24" s="19" t="s">
        <v>30</v>
      </c>
      <c r="B24" s="20" t="s">
        <v>31</v>
      </c>
      <c r="C24" s="21"/>
      <c r="D24" s="21"/>
      <c r="E24" s="60">
        <f t="shared" si="0"/>
        <v>0</v>
      </c>
      <c r="F24" s="21">
        <v>0.8</v>
      </c>
      <c r="G24" s="60">
        <f t="shared" si="1"/>
        <v>0.8</v>
      </c>
      <c r="H24" s="21"/>
      <c r="I24" s="21"/>
    </row>
    <row r="25" spans="1:9" ht="75.75" hidden="1" customHeight="1">
      <c r="A25" s="19" t="s">
        <v>32</v>
      </c>
      <c r="B25" s="20" t="s">
        <v>33</v>
      </c>
      <c r="C25" s="21"/>
      <c r="D25" s="21"/>
      <c r="E25" s="60">
        <f t="shared" si="0"/>
        <v>0</v>
      </c>
      <c r="F25" s="21"/>
      <c r="G25" s="60">
        <f t="shared" si="1"/>
        <v>0</v>
      </c>
      <c r="H25" s="21" t="e">
        <f t="shared" si="2"/>
        <v>#DIV/0!</v>
      </c>
      <c r="I25" s="21"/>
    </row>
    <row r="26" spans="1:9" ht="27" customHeight="1">
      <c r="A26" s="16" t="s">
        <v>34</v>
      </c>
      <c r="B26" s="17" t="s">
        <v>35</v>
      </c>
      <c r="C26" s="18">
        <f>SUM(C27:C30)</f>
        <v>1300</v>
      </c>
      <c r="D26" s="18">
        <f>SUM(D27:D30)</f>
        <v>1900</v>
      </c>
      <c r="E26" s="60">
        <f t="shared" si="0"/>
        <v>600</v>
      </c>
      <c r="F26" s="18">
        <f>SUM(F27:F30)</f>
        <v>1956.8</v>
      </c>
      <c r="G26" s="60">
        <f t="shared" si="1"/>
        <v>56.799999999999955</v>
      </c>
      <c r="H26" s="18">
        <f t="shared" si="2"/>
        <v>102.98947368421052</v>
      </c>
      <c r="I26" s="21"/>
    </row>
    <row r="27" spans="1:9" ht="55.5" customHeight="1">
      <c r="A27" s="19" t="s">
        <v>36</v>
      </c>
      <c r="B27" s="20" t="s">
        <v>37</v>
      </c>
      <c r="C27" s="21">
        <v>1300</v>
      </c>
      <c r="D27" s="21">
        <v>1900</v>
      </c>
      <c r="E27" s="60">
        <f t="shared" si="0"/>
        <v>600</v>
      </c>
      <c r="F27" s="21">
        <v>1961</v>
      </c>
      <c r="G27" s="60">
        <f t="shared" si="1"/>
        <v>61</v>
      </c>
      <c r="H27" s="21">
        <f t="shared" si="2"/>
        <v>103.21052631578947</v>
      </c>
      <c r="I27" s="21"/>
    </row>
    <row r="28" spans="1:9" ht="38.25" hidden="1">
      <c r="A28" s="19" t="s">
        <v>38</v>
      </c>
      <c r="B28" s="20" t="s">
        <v>39</v>
      </c>
      <c r="C28" s="21"/>
      <c r="D28" s="21"/>
      <c r="E28" s="60">
        <f t="shared" si="0"/>
        <v>0</v>
      </c>
      <c r="F28" s="21">
        <v>0</v>
      </c>
      <c r="G28" s="60">
        <f t="shared" si="1"/>
        <v>0</v>
      </c>
      <c r="H28" s="21"/>
      <c r="I28" s="21"/>
    </row>
    <row r="29" spans="1:9" ht="57.75" customHeight="1">
      <c r="A29" s="19" t="s">
        <v>40</v>
      </c>
      <c r="B29" s="20" t="s">
        <v>41</v>
      </c>
      <c r="C29" s="21"/>
      <c r="D29" s="21"/>
      <c r="E29" s="60">
        <f t="shared" si="0"/>
        <v>0</v>
      </c>
      <c r="F29" s="21">
        <v>-4.2</v>
      </c>
      <c r="G29" s="60">
        <f t="shared" si="1"/>
        <v>-4.2</v>
      </c>
      <c r="H29" s="21"/>
      <c r="I29" s="21"/>
    </row>
    <row r="30" spans="1:9" ht="38.25" hidden="1">
      <c r="A30" s="19" t="s">
        <v>42</v>
      </c>
      <c r="B30" s="20" t="s">
        <v>43</v>
      </c>
      <c r="C30" s="21"/>
      <c r="D30" s="21"/>
      <c r="E30" s="60">
        <f t="shared" si="0"/>
        <v>0</v>
      </c>
      <c r="F30" s="21">
        <v>0</v>
      </c>
      <c r="G30" s="60">
        <f t="shared" si="1"/>
        <v>0</v>
      </c>
      <c r="H30" s="21"/>
      <c r="I30" s="21"/>
    </row>
    <row r="31" spans="1:9" s="23" customFormat="1" ht="57" customHeight="1">
      <c r="A31" s="16" t="s">
        <v>44</v>
      </c>
      <c r="B31" s="17" t="s">
        <v>45</v>
      </c>
      <c r="C31" s="18">
        <f>C32</f>
        <v>1900</v>
      </c>
      <c r="D31" s="18">
        <f>D32</f>
        <v>1300</v>
      </c>
      <c r="E31" s="60">
        <f t="shared" si="0"/>
        <v>-600</v>
      </c>
      <c r="F31" s="18">
        <f>F32+F33</f>
        <v>1273.8</v>
      </c>
      <c r="G31" s="60">
        <f t="shared" si="1"/>
        <v>-26.200000000000045</v>
      </c>
      <c r="H31" s="18">
        <f t="shared" si="2"/>
        <v>97.984615384615381</v>
      </c>
      <c r="I31" s="22"/>
    </row>
    <row r="32" spans="1:9" ht="79.5" customHeight="1">
      <c r="A32" s="24" t="s">
        <v>46</v>
      </c>
      <c r="B32" s="25" t="s">
        <v>47</v>
      </c>
      <c r="C32" s="26">
        <v>1900</v>
      </c>
      <c r="D32" s="26">
        <v>1300</v>
      </c>
      <c r="E32" s="60">
        <f t="shared" si="0"/>
        <v>-600</v>
      </c>
      <c r="F32" s="26">
        <v>1273.8</v>
      </c>
      <c r="G32" s="60">
        <f t="shared" si="1"/>
        <v>-26.200000000000045</v>
      </c>
      <c r="H32" s="26">
        <f t="shared" si="2"/>
        <v>97.984615384615381</v>
      </c>
      <c r="I32" s="21"/>
    </row>
    <row r="33" spans="1:9" ht="55.15" hidden="1" customHeight="1">
      <c r="A33" s="24" t="s">
        <v>531</v>
      </c>
      <c r="B33" s="25" t="s">
        <v>530</v>
      </c>
      <c r="C33" s="26">
        <v>0</v>
      </c>
      <c r="D33" s="26">
        <v>0</v>
      </c>
      <c r="E33" s="60">
        <f t="shared" si="0"/>
        <v>0</v>
      </c>
      <c r="F33" s="26">
        <v>0</v>
      </c>
      <c r="G33" s="60">
        <f t="shared" si="1"/>
        <v>0</v>
      </c>
      <c r="H33" s="26"/>
      <c r="I33" s="21"/>
    </row>
    <row r="34" spans="1:9" ht="57.75" customHeight="1">
      <c r="A34" s="16" t="s">
        <v>703</v>
      </c>
      <c r="B34" s="17" t="s">
        <v>701</v>
      </c>
      <c r="C34" s="18">
        <f>C35</f>
        <v>4000</v>
      </c>
      <c r="D34" s="18">
        <f>D35</f>
        <v>1700</v>
      </c>
      <c r="E34" s="60">
        <f t="shared" si="0"/>
        <v>-2300</v>
      </c>
      <c r="F34" s="18">
        <f>F35+F36</f>
        <v>1756.5</v>
      </c>
      <c r="G34" s="60">
        <f t="shared" si="1"/>
        <v>56.5</v>
      </c>
      <c r="H34" s="18">
        <f t="shared" si="2"/>
        <v>103.3235294117647</v>
      </c>
      <c r="I34" s="21"/>
    </row>
    <row r="35" spans="1:9" ht="77.25" customHeight="1">
      <c r="A35" s="24" t="s">
        <v>734</v>
      </c>
      <c r="B35" s="25" t="s">
        <v>702</v>
      </c>
      <c r="C35" s="26">
        <v>4000</v>
      </c>
      <c r="D35" s="26">
        <v>1700</v>
      </c>
      <c r="E35" s="60">
        <f t="shared" si="0"/>
        <v>-2300</v>
      </c>
      <c r="F35" s="26">
        <v>1754.8</v>
      </c>
      <c r="G35" s="60">
        <f t="shared" si="1"/>
        <v>54.799999999999955</v>
      </c>
      <c r="H35" s="26">
        <f t="shared" si="2"/>
        <v>103.22352941176472</v>
      </c>
      <c r="I35" s="21"/>
    </row>
    <row r="36" spans="1:9" ht="78" customHeight="1">
      <c r="A36" s="24" t="s">
        <v>909</v>
      </c>
      <c r="B36" s="25" t="s">
        <v>910</v>
      </c>
      <c r="C36" s="26"/>
      <c r="D36" s="26"/>
      <c r="E36" s="60">
        <f t="shared" si="0"/>
        <v>0</v>
      </c>
      <c r="F36" s="26">
        <v>1.7</v>
      </c>
      <c r="G36" s="60">
        <f t="shared" si="1"/>
        <v>1.7</v>
      </c>
      <c r="H36" s="26"/>
      <c r="I36" s="21"/>
    </row>
    <row r="37" spans="1:9" ht="41.25" customHeight="1">
      <c r="A37" s="16" t="s">
        <v>795</v>
      </c>
      <c r="B37" s="17" t="s">
        <v>791</v>
      </c>
      <c r="C37" s="18">
        <v>0</v>
      </c>
      <c r="D37" s="18">
        <f>D38</f>
        <v>2502.1</v>
      </c>
      <c r="E37" s="69"/>
      <c r="F37" s="18">
        <f>F38</f>
        <v>2503.6999999999998</v>
      </c>
      <c r="G37" s="69"/>
      <c r="H37" s="26">
        <f t="shared" si="2"/>
        <v>100.06394628512049</v>
      </c>
      <c r="I37" s="21"/>
    </row>
    <row r="38" spans="1:9" ht="54.75" customHeight="1">
      <c r="A38" s="24" t="s">
        <v>796</v>
      </c>
      <c r="B38" s="25" t="s">
        <v>792</v>
      </c>
      <c r="C38" s="26">
        <v>0</v>
      </c>
      <c r="D38" s="26">
        <v>2502.1</v>
      </c>
      <c r="E38" s="60"/>
      <c r="F38" s="26">
        <v>2503.6999999999998</v>
      </c>
      <c r="G38" s="60"/>
      <c r="H38" s="26">
        <f t="shared" si="2"/>
        <v>100.06394628512049</v>
      </c>
      <c r="I38" s="21"/>
    </row>
    <row r="39" spans="1:9" ht="38.25">
      <c r="A39" s="16" t="s">
        <v>797</v>
      </c>
      <c r="B39" s="17" t="s">
        <v>793</v>
      </c>
      <c r="C39" s="18">
        <v>0</v>
      </c>
      <c r="D39" s="18">
        <f>D40</f>
        <v>1152.3</v>
      </c>
      <c r="E39" s="69"/>
      <c r="F39" s="18">
        <f>F40</f>
        <v>1444.7</v>
      </c>
      <c r="G39" s="69"/>
      <c r="H39" s="26">
        <f t="shared" si="2"/>
        <v>125.37533628395383</v>
      </c>
      <c r="I39" s="21"/>
    </row>
    <row r="40" spans="1:9" ht="52.5" customHeight="1">
      <c r="A40" s="24" t="s">
        <v>798</v>
      </c>
      <c r="B40" s="25" t="s">
        <v>794</v>
      </c>
      <c r="C40" s="26">
        <v>0</v>
      </c>
      <c r="D40" s="26">
        <v>1152.3</v>
      </c>
      <c r="E40" s="60"/>
      <c r="F40" s="26">
        <v>1444.7</v>
      </c>
      <c r="G40" s="60"/>
      <c r="H40" s="26">
        <f t="shared" si="2"/>
        <v>125.37533628395383</v>
      </c>
      <c r="I40" s="21"/>
    </row>
    <row r="41" spans="1:9" s="30" customFormat="1" ht="25.5">
      <c r="A41" s="28" t="s">
        <v>48</v>
      </c>
      <c r="B41" s="29" t="s">
        <v>49</v>
      </c>
      <c r="C41" s="11">
        <f t="shared" ref="C41:I41" si="5">C42</f>
        <v>7064.9000000000005</v>
      </c>
      <c r="D41" s="11">
        <f t="shared" si="5"/>
        <v>7064.9000000000005</v>
      </c>
      <c r="E41" s="60">
        <f t="shared" si="0"/>
        <v>0</v>
      </c>
      <c r="F41" s="11">
        <f t="shared" si="5"/>
        <v>6985.7</v>
      </c>
      <c r="G41" s="60">
        <f t="shared" si="1"/>
        <v>-79.200000000000728</v>
      </c>
      <c r="H41" s="11">
        <f t="shared" si="2"/>
        <v>98.878965024274919</v>
      </c>
      <c r="I41" s="11">
        <f t="shared" si="5"/>
        <v>0</v>
      </c>
    </row>
    <row r="42" spans="1:9" s="30" customFormat="1" ht="25.5">
      <c r="A42" s="28" t="s">
        <v>50</v>
      </c>
      <c r="B42" s="31" t="s">
        <v>51</v>
      </c>
      <c r="C42" s="11">
        <f>C43+C45+C47+C49</f>
        <v>7064.9000000000005</v>
      </c>
      <c r="D42" s="11">
        <f>D43+D45+D47+D49</f>
        <v>7064.9000000000005</v>
      </c>
      <c r="E42" s="60">
        <f t="shared" si="0"/>
        <v>0</v>
      </c>
      <c r="F42" s="11">
        <f>F43+F45+F47+F49</f>
        <v>6985.7</v>
      </c>
      <c r="G42" s="60">
        <f t="shared" si="1"/>
        <v>-79.200000000000728</v>
      </c>
      <c r="H42" s="11">
        <f t="shared" si="2"/>
        <v>98.878965024274919</v>
      </c>
      <c r="I42" s="11">
        <f>I43+I45+I47+I49</f>
        <v>0</v>
      </c>
    </row>
    <row r="43" spans="1:9" ht="44.45" customHeight="1">
      <c r="A43" s="32" t="s">
        <v>52</v>
      </c>
      <c r="B43" s="33" t="s">
        <v>53</v>
      </c>
      <c r="C43" s="21">
        <f>C44</f>
        <v>3600.8</v>
      </c>
      <c r="D43" s="21">
        <f>D44</f>
        <v>3600.8</v>
      </c>
      <c r="E43" s="60">
        <f t="shared" si="0"/>
        <v>0</v>
      </c>
      <c r="F43" s="21">
        <f>F44</f>
        <v>3425</v>
      </c>
      <c r="G43" s="60">
        <f t="shared" si="1"/>
        <v>-175.80000000000018</v>
      </c>
      <c r="H43" s="21">
        <f t="shared" si="2"/>
        <v>95.11775161075316</v>
      </c>
      <c r="I43" s="21"/>
    </row>
    <row r="44" spans="1:9" ht="66" customHeight="1">
      <c r="A44" s="32" t="s">
        <v>803</v>
      </c>
      <c r="B44" s="33" t="s">
        <v>799</v>
      </c>
      <c r="C44" s="21">
        <v>3600.8</v>
      </c>
      <c r="D44" s="21">
        <v>3600.8</v>
      </c>
      <c r="E44" s="60"/>
      <c r="F44" s="21">
        <v>3425</v>
      </c>
      <c r="G44" s="60"/>
      <c r="H44" s="21">
        <f t="shared" si="2"/>
        <v>95.11775161075316</v>
      </c>
      <c r="I44" s="21"/>
    </row>
    <row r="45" spans="1:9" ht="53.45" customHeight="1">
      <c r="A45" s="32" t="s">
        <v>54</v>
      </c>
      <c r="B45" s="33" t="s">
        <v>55</v>
      </c>
      <c r="C45" s="21">
        <f>C46</f>
        <v>21.3</v>
      </c>
      <c r="D45" s="21">
        <f>D46</f>
        <v>21.3</v>
      </c>
      <c r="E45" s="60">
        <f t="shared" si="0"/>
        <v>0</v>
      </c>
      <c r="F45" s="21">
        <f>F46</f>
        <v>18</v>
      </c>
      <c r="G45" s="60">
        <f t="shared" si="1"/>
        <v>-3.3000000000000007</v>
      </c>
      <c r="H45" s="21">
        <f t="shared" si="2"/>
        <v>84.507042253521121</v>
      </c>
      <c r="I45" s="21"/>
    </row>
    <row r="46" spans="1:9" ht="79.5" customHeight="1">
      <c r="A46" s="32" t="s">
        <v>804</v>
      </c>
      <c r="B46" s="33" t="s">
        <v>800</v>
      </c>
      <c r="C46" s="21">
        <v>21.3</v>
      </c>
      <c r="D46" s="21">
        <v>21.3</v>
      </c>
      <c r="E46" s="60"/>
      <c r="F46" s="21">
        <v>18</v>
      </c>
      <c r="G46" s="60">
        <f t="shared" si="1"/>
        <v>-3.3000000000000007</v>
      </c>
      <c r="H46" s="21">
        <f t="shared" si="2"/>
        <v>84.507042253521121</v>
      </c>
      <c r="I46" s="21"/>
    </row>
    <row r="47" spans="1:9" ht="42" customHeight="1">
      <c r="A47" s="32" t="s">
        <v>56</v>
      </c>
      <c r="B47" s="33" t="s">
        <v>57</v>
      </c>
      <c r="C47" s="21">
        <f>C48</f>
        <v>3822</v>
      </c>
      <c r="D47" s="21">
        <f>D48</f>
        <v>3822</v>
      </c>
      <c r="E47" s="60">
        <f t="shared" si="0"/>
        <v>0</v>
      </c>
      <c r="F47" s="21">
        <f>F48</f>
        <v>3906.3</v>
      </c>
      <c r="G47" s="60">
        <f t="shared" si="1"/>
        <v>84.300000000000182</v>
      </c>
      <c r="H47" s="21">
        <f t="shared" si="2"/>
        <v>102.20565149136578</v>
      </c>
      <c r="I47" s="21"/>
    </row>
    <row r="48" spans="1:9" ht="66.75" customHeight="1">
      <c r="A48" s="32" t="s">
        <v>805</v>
      </c>
      <c r="B48" s="33" t="s">
        <v>801</v>
      </c>
      <c r="C48" s="21">
        <v>3822</v>
      </c>
      <c r="D48" s="21">
        <v>3822</v>
      </c>
      <c r="E48" s="60"/>
      <c r="F48" s="21">
        <v>3906.3</v>
      </c>
      <c r="G48" s="60">
        <f t="shared" si="1"/>
        <v>84.300000000000182</v>
      </c>
      <c r="H48" s="21">
        <f t="shared" si="2"/>
        <v>102.20565149136578</v>
      </c>
      <c r="I48" s="21"/>
    </row>
    <row r="49" spans="1:9" ht="43.15" customHeight="1">
      <c r="A49" s="32" t="s">
        <v>58</v>
      </c>
      <c r="B49" s="33" t="s">
        <v>59</v>
      </c>
      <c r="C49" s="21">
        <f>C50</f>
        <v>-379.2</v>
      </c>
      <c r="D49" s="21">
        <f>D50</f>
        <v>-379.2</v>
      </c>
      <c r="E49" s="60">
        <f t="shared" si="0"/>
        <v>0</v>
      </c>
      <c r="F49" s="21">
        <f>F50</f>
        <v>-363.6</v>
      </c>
      <c r="G49" s="60">
        <f t="shared" si="1"/>
        <v>15.599999999999966</v>
      </c>
      <c r="H49" s="21">
        <f t="shared" si="2"/>
        <v>95.886075949367097</v>
      </c>
      <c r="I49" s="21"/>
    </row>
    <row r="50" spans="1:9" ht="64.5" customHeight="1">
      <c r="A50" s="32" t="s">
        <v>806</v>
      </c>
      <c r="B50" s="33" t="s">
        <v>802</v>
      </c>
      <c r="C50" s="21">
        <v>-379.2</v>
      </c>
      <c r="D50" s="21">
        <v>-379.2</v>
      </c>
      <c r="E50" s="60"/>
      <c r="F50" s="21">
        <v>-363.6</v>
      </c>
      <c r="G50" s="60">
        <f t="shared" si="1"/>
        <v>15.599999999999966</v>
      </c>
      <c r="H50" s="21">
        <f t="shared" si="2"/>
        <v>95.886075949367097</v>
      </c>
      <c r="I50" s="21"/>
    </row>
    <row r="51" spans="1:9">
      <c r="A51" s="9" t="s">
        <v>60</v>
      </c>
      <c r="B51" s="14" t="s">
        <v>61</v>
      </c>
      <c r="C51" s="11">
        <f>C63+C74+C78+C52</f>
        <v>63471</v>
      </c>
      <c r="D51" s="11">
        <f>D63+D74+D78+D52</f>
        <v>63071</v>
      </c>
      <c r="E51" s="11">
        <f t="shared" ref="E51:F51" si="6">E63+E74+E78+E52</f>
        <v>12600</v>
      </c>
      <c r="F51" s="11">
        <f t="shared" si="6"/>
        <v>62897.299999999996</v>
      </c>
      <c r="G51" s="60">
        <f t="shared" si="1"/>
        <v>-173.70000000000437</v>
      </c>
      <c r="H51" s="11">
        <f t="shared" si="2"/>
        <v>99.724596090120656</v>
      </c>
      <c r="I51" s="11">
        <f>I63+I74+I78</f>
        <v>0</v>
      </c>
    </row>
    <row r="52" spans="1:9">
      <c r="A52" s="9" t="s">
        <v>807</v>
      </c>
      <c r="B52" s="14" t="s">
        <v>808</v>
      </c>
      <c r="C52" s="11">
        <f>C53+C57+C61</f>
        <v>61939</v>
      </c>
      <c r="D52" s="11">
        <f t="shared" ref="D52:G52" si="7">D53+D57+D61</f>
        <v>48939</v>
      </c>
      <c r="E52" s="11">
        <f t="shared" si="7"/>
        <v>0</v>
      </c>
      <c r="F52" s="11">
        <f t="shared" si="7"/>
        <v>48617.2</v>
      </c>
      <c r="G52" s="11">
        <f t="shared" si="7"/>
        <v>0</v>
      </c>
      <c r="H52" s="11">
        <f t="shared" si="2"/>
        <v>99.34244671938535</v>
      </c>
      <c r="I52" s="11"/>
    </row>
    <row r="53" spans="1:9" ht="25.5">
      <c r="A53" s="16" t="s">
        <v>818</v>
      </c>
      <c r="B53" s="55" t="s">
        <v>809</v>
      </c>
      <c r="C53" s="18">
        <f>C54</f>
        <v>46454</v>
      </c>
      <c r="D53" s="18">
        <f t="shared" ref="D53:F53" si="8">D54</f>
        <v>29454</v>
      </c>
      <c r="E53" s="18">
        <f t="shared" si="8"/>
        <v>0</v>
      </c>
      <c r="F53" s="18">
        <f t="shared" si="8"/>
        <v>28489.200000000001</v>
      </c>
      <c r="G53" s="69"/>
      <c r="H53" s="26">
        <f t="shared" si="2"/>
        <v>96.724383784884907</v>
      </c>
      <c r="I53" s="11"/>
    </row>
    <row r="54" spans="1:9" ht="25.5">
      <c r="A54" s="24" t="s">
        <v>819</v>
      </c>
      <c r="B54" s="57" t="s">
        <v>809</v>
      </c>
      <c r="C54" s="26">
        <f>C55+C56</f>
        <v>46454</v>
      </c>
      <c r="D54" s="26">
        <f t="shared" ref="D54:F54" si="9">D55+D56</f>
        <v>29454</v>
      </c>
      <c r="E54" s="26">
        <f t="shared" si="9"/>
        <v>0</v>
      </c>
      <c r="F54" s="26">
        <f t="shared" si="9"/>
        <v>28489.200000000001</v>
      </c>
      <c r="G54" s="60"/>
      <c r="H54" s="26">
        <f t="shared" si="2"/>
        <v>96.724383784884907</v>
      </c>
      <c r="I54" s="11"/>
    </row>
    <row r="55" spans="1:9" ht="41.25" customHeight="1">
      <c r="A55" s="24" t="s">
        <v>820</v>
      </c>
      <c r="B55" s="57" t="s">
        <v>810</v>
      </c>
      <c r="C55" s="26">
        <v>46454</v>
      </c>
      <c r="D55" s="26">
        <v>29454</v>
      </c>
      <c r="E55" s="68"/>
      <c r="F55" s="26">
        <v>28485.7</v>
      </c>
      <c r="G55" s="60"/>
      <c r="H55" s="26">
        <f t="shared" si="2"/>
        <v>96.712500848781161</v>
      </c>
      <c r="I55" s="11"/>
    </row>
    <row r="56" spans="1:9" ht="38.25">
      <c r="A56" s="24" t="s">
        <v>821</v>
      </c>
      <c r="B56" s="57" t="s">
        <v>811</v>
      </c>
      <c r="C56" s="26"/>
      <c r="D56" s="26"/>
      <c r="E56" s="68"/>
      <c r="F56" s="26">
        <v>3.5</v>
      </c>
      <c r="G56" s="60"/>
      <c r="H56" s="26"/>
      <c r="I56" s="11"/>
    </row>
    <row r="57" spans="1:9" ht="25.5">
      <c r="A57" s="16" t="s">
        <v>822</v>
      </c>
      <c r="B57" s="55" t="s">
        <v>812</v>
      </c>
      <c r="C57" s="18">
        <f>C58</f>
        <v>15485</v>
      </c>
      <c r="D57" s="18">
        <f t="shared" ref="D57:F57" si="10">D58</f>
        <v>19485</v>
      </c>
      <c r="E57" s="18">
        <f t="shared" si="10"/>
        <v>0</v>
      </c>
      <c r="F57" s="18">
        <f t="shared" si="10"/>
        <v>20128</v>
      </c>
      <c r="G57" s="70"/>
      <c r="H57" s="26">
        <f t="shared" si="2"/>
        <v>103.29997433923531</v>
      </c>
      <c r="I57" s="11"/>
    </row>
    <row r="58" spans="1:9" ht="41.25" customHeight="1">
      <c r="A58" s="24" t="s">
        <v>823</v>
      </c>
      <c r="B58" s="57" t="s">
        <v>813</v>
      </c>
      <c r="C58" s="26">
        <f>C59+C60</f>
        <v>15485</v>
      </c>
      <c r="D58" s="26">
        <f t="shared" ref="D58:F58" si="11">D59+D60</f>
        <v>19485</v>
      </c>
      <c r="E58" s="26">
        <f t="shared" si="11"/>
        <v>0</v>
      </c>
      <c r="F58" s="26">
        <f t="shared" si="11"/>
        <v>20128</v>
      </c>
      <c r="G58" s="60"/>
      <c r="H58" s="26">
        <f t="shared" si="2"/>
        <v>103.29997433923531</v>
      </c>
      <c r="I58" s="11"/>
    </row>
    <row r="59" spans="1:9" ht="59.25" customHeight="1">
      <c r="A59" s="24" t="s">
        <v>824</v>
      </c>
      <c r="B59" s="57" t="s">
        <v>814</v>
      </c>
      <c r="C59" s="26">
        <v>15485</v>
      </c>
      <c r="D59" s="26">
        <v>19485</v>
      </c>
      <c r="E59" s="68"/>
      <c r="F59" s="26">
        <v>20126.8</v>
      </c>
      <c r="G59" s="60"/>
      <c r="H59" s="26">
        <f t="shared" si="2"/>
        <v>103.2938157557095</v>
      </c>
      <c r="I59" s="11"/>
    </row>
    <row r="60" spans="1:9" ht="59.25" customHeight="1">
      <c r="A60" s="24" t="s">
        <v>825</v>
      </c>
      <c r="B60" s="57" t="s">
        <v>815</v>
      </c>
      <c r="C60" s="26"/>
      <c r="D60" s="26"/>
      <c r="E60" s="68"/>
      <c r="F60" s="26">
        <v>1.2</v>
      </c>
      <c r="G60" s="60"/>
      <c r="H60" s="26"/>
      <c r="I60" s="11"/>
    </row>
    <row r="61" spans="1:9" ht="25.5" hidden="1">
      <c r="A61" s="16" t="s">
        <v>826</v>
      </c>
      <c r="B61" s="55" t="s">
        <v>816</v>
      </c>
      <c r="C61" s="18">
        <f>C62</f>
        <v>0</v>
      </c>
      <c r="D61" s="18">
        <f t="shared" ref="D61:F61" si="12">D62</f>
        <v>0</v>
      </c>
      <c r="E61" s="18">
        <f t="shared" si="12"/>
        <v>0</v>
      </c>
      <c r="F61" s="18">
        <f t="shared" si="12"/>
        <v>0</v>
      </c>
      <c r="G61" s="69"/>
      <c r="H61" s="26" t="e">
        <f t="shared" si="2"/>
        <v>#DIV/0!</v>
      </c>
      <c r="I61" s="11"/>
    </row>
    <row r="62" spans="1:9" ht="40.5" hidden="1" customHeight="1">
      <c r="A62" s="24" t="s">
        <v>827</v>
      </c>
      <c r="B62" s="57" t="s">
        <v>817</v>
      </c>
      <c r="C62" s="26"/>
      <c r="D62" s="26"/>
      <c r="E62" s="68"/>
      <c r="F62" s="26"/>
      <c r="G62" s="60"/>
      <c r="H62" s="26" t="e">
        <f t="shared" si="2"/>
        <v>#DIV/0!</v>
      </c>
      <c r="I62" s="11"/>
    </row>
    <row r="63" spans="1:9" s="30" customFormat="1">
      <c r="A63" s="9" t="s">
        <v>62</v>
      </c>
      <c r="B63" s="10" t="s">
        <v>63</v>
      </c>
      <c r="C63" s="11">
        <f>C64+C70</f>
        <v>0</v>
      </c>
      <c r="D63" s="11">
        <f>D64+D70</f>
        <v>0</v>
      </c>
      <c r="E63" s="60">
        <f t="shared" si="0"/>
        <v>0</v>
      </c>
      <c r="F63" s="11">
        <f>F64+F70</f>
        <v>121</v>
      </c>
      <c r="G63" s="60">
        <f t="shared" si="1"/>
        <v>121</v>
      </c>
      <c r="H63" s="11"/>
      <c r="I63" s="11">
        <f>I65+I71</f>
        <v>0</v>
      </c>
    </row>
    <row r="64" spans="1:9" s="23" customFormat="1" ht="18.600000000000001" customHeight="1">
      <c r="A64" s="34" t="s">
        <v>64</v>
      </c>
      <c r="B64" s="35" t="s">
        <v>65</v>
      </c>
      <c r="C64" s="22">
        <f>SUM(C65:C69)</f>
        <v>0</v>
      </c>
      <c r="D64" s="22">
        <f>SUM(D65:D69)</f>
        <v>0</v>
      </c>
      <c r="E64" s="60">
        <f t="shared" si="0"/>
        <v>0</v>
      </c>
      <c r="F64" s="22">
        <f>SUM(F65:F69)</f>
        <v>121</v>
      </c>
      <c r="G64" s="60">
        <f t="shared" si="1"/>
        <v>121</v>
      </c>
      <c r="H64" s="22"/>
      <c r="I64" s="22"/>
    </row>
    <row r="65" spans="1:9" ht="38.25">
      <c r="A65" s="19" t="s">
        <v>66</v>
      </c>
      <c r="B65" s="33" t="s">
        <v>67</v>
      </c>
      <c r="C65" s="26"/>
      <c r="D65" s="26"/>
      <c r="E65" s="60">
        <f t="shared" si="0"/>
        <v>0</v>
      </c>
      <c r="F65" s="26">
        <v>113.7</v>
      </c>
      <c r="G65" s="60">
        <f t="shared" si="1"/>
        <v>113.7</v>
      </c>
      <c r="H65" s="26"/>
      <c r="I65" s="26"/>
    </row>
    <row r="66" spans="1:9" ht="25.5" hidden="1">
      <c r="A66" s="19" t="s">
        <v>68</v>
      </c>
      <c r="B66" s="33" t="s">
        <v>69</v>
      </c>
      <c r="C66" s="26"/>
      <c r="D66" s="26"/>
      <c r="E66" s="60">
        <f t="shared" si="0"/>
        <v>0</v>
      </c>
      <c r="F66" s="26">
        <v>0</v>
      </c>
      <c r="G66" s="60">
        <f t="shared" si="1"/>
        <v>0</v>
      </c>
      <c r="H66" s="26"/>
      <c r="I66" s="26"/>
    </row>
    <row r="67" spans="1:9" ht="25.5" hidden="1">
      <c r="A67" s="19" t="s">
        <v>697</v>
      </c>
      <c r="B67" s="33" t="s">
        <v>696</v>
      </c>
      <c r="C67" s="26"/>
      <c r="D67" s="26"/>
      <c r="E67" s="60"/>
      <c r="F67" s="26">
        <v>0</v>
      </c>
      <c r="G67" s="60"/>
      <c r="H67" s="26"/>
      <c r="I67" s="26"/>
    </row>
    <row r="68" spans="1:9" ht="39.75" customHeight="1">
      <c r="A68" s="19" t="s">
        <v>70</v>
      </c>
      <c r="B68" s="33" t="s">
        <v>71</v>
      </c>
      <c r="C68" s="26"/>
      <c r="D68" s="26"/>
      <c r="E68" s="60">
        <f t="shared" si="0"/>
        <v>0</v>
      </c>
      <c r="F68" s="26">
        <v>7.3</v>
      </c>
      <c r="G68" s="60">
        <f t="shared" si="1"/>
        <v>7.3</v>
      </c>
      <c r="H68" s="26"/>
      <c r="I68" s="26"/>
    </row>
    <row r="69" spans="1:9" ht="28.15" hidden="1" customHeight="1">
      <c r="A69" s="19" t="s">
        <v>72</v>
      </c>
      <c r="B69" s="33" t="s">
        <v>73</v>
      </c>
      <c r="C69" s="26"/>
      <c r="D69" s="26"/>
      <c r="E69" s="60">
        <f t="shared" si="0"/>
        <v>0</v>
      </c>
      <c r="F69" s="26">
        <v>0</v>
      </c>
      <c r="G69" s="60">
        <f t="shared" si="1"/>
        <v>0</v>
      </c>
      <c r="H69" s="26"/>
      <c r="I69" s="26"/>
    </row>
    <row r="70" spans="1:9" s="23" customFormat="1" ht="28.9" hidden="1" customHeight="1">
      <c r="A70" s="34" t="s">
        <v>74</v>
      </c>
      <c r="B70" s="36" t="s">
        <v>75</v>
      </c>
      <c r="C70" s="18">
        <f>SUM(C71:C73)</f>
        <v>0</v>
      </c>
      <c r="D70" s="18">
        <f>SUM(D71:D73)</f>
        <v>0</v>
      </c>
      <c r="E70" s="18">
        <f t="shared" ref="E70:F70" si="13">SUM(E71:E73)</f>
        <v>0</v>
      </c>
      <c r="F70" s="18">
        <f t="shared" si="13"/>
        <v>0</v>
      </c>
      <c r="G70" s="60">
        <f t="shared" si="1"/>
        <v>0</v>
      </c>
      <c r="H70" s="18"/>
      <c r="I70" s="18"/>
    </row>
    <row r="71" spans="1:9" ht="43.15" hidden="1" customHeight="1">
      <c r="A71" s="19" t="s">
        <v>76</v>
      </c>
      <c r="B71" s="33" t="s">
        <v>77</v>
      </c>
      <c r="C71" s="26"/>
      <c r="D71" s="26"/>
      <c r="E71" s="60">
        <f t="shared" si="0"/>
        <v>0</v>
      </c>
      <c r="F71" s="26">
        <v>0</v>
      </c>
      <c r="G71" s="60">
        <f t="shared" si="1"/>
        <v>0</v>
      </c>
      <c r="H71" s="26"/>
      <c r="I71" s="26"/>
    </row>
    <row r="72" spans="1:9" ht="30.6" hidden="1" customHeight="1">
      <c r="A72" s="19" t="s">
        <v>78</v>
      </c>
      <c r="B72" s="33" t="s">
        <v>79</v>
      </c>
      <c r="C72" s="26">
        <v>0</v>
      </c>
      <c r="D72" s="26">
        <v>0</v>
      </c>
      <c r="E72" s="60">
        <f t="shared" si="0"/>
        <v>0</v>
      </c>
      <c r="F72" s="26">
        <v>0</v>
      </c>
      <c r="G72" s="60">
        <f t="shared" si="1"/>
        <v>0</v>
      </c>
      <c r="H72" s="26"/>
      <c r="I72" s="26"/>
    </row>
    <row r="73" spans="1:9" ht="43.9" hidden="1" customHeight="1">
      <c r="A73" s="19" t="s">
        <v>80</v>
      </c>
      <c r="B73" s="33" t="s">
        <v>81</v>
      </c>
      <c r="C73" s="26"/>
      <c r="D73" s="26"/>
      <c r="E73" s="60">
        <f t="shared" si="0"/>
        <v>0</v>
      </c>
      <c r="F73" s="26"/>
      <c r="G73" s="60">
        <f t="shared" si="1"/>
        <v>0</v>
      </c>
      <c r="H73" s="26" t="e">
        <f t="shared" si="2"/>
        <v>#DIV/0!</v>
      </c>
      <c r="I73" s="26"/>
    </row>
    <row r="74" spans="1:9" s="30" customFormat="1" ht="16.149999999999999" customHeight="1">
      <c r="A74" s="9" t="s">
        <v>82</v>
      </c>
      <c r="B74" s="10" t="s">
        <v>83</v>
      </c>
      <c r="C74" s="11">
        <f>C75+C76</f>
        <v>32</v>
      </c>
      <c r="D74" s="11">
        <f>D75+D76</f>
        <v>32</v>
      </c>
      <c r="E74" s="60">
        <f t="shared" si="0"/>
        <v>0</v>
      </c>
      <c r="F74" s="11">
        <f>SUM(F75:F77)</f>
        <v>10.6</v>
      </c>
      <c r="G74" s="60">
        <f t="shared" si="1"/>
        <v>-21.4</v>
      </c>
      <c r="H74" s="11">
        <f t="shared" si="2"/>
        <v>33.125</v>
      </c>
      <c r="I74" s="11">
        <f>I75+I76</f>
        <v>0</v>
      </c>
    </row>
    <row r="75" spans="1:9" ht="29.45" customHeight="1">
      <c r="A75" s="19" t="s">
        <v>84</v>
      </c>
      <c r="B75" s="33" t="s">
        <v>85</v>
      </c>
      <c r="C75" s="21">
        <v>32</v>
      </c>
      <c r="D75" s="21">
        <v>32</v>
      </c>
      <c r="E75" s="60">
        <f t="shared" si="0"/>
        <v>0</v>
      </c>
      <c r="F75" s="21">
        <v>10.6</v>
      </c>
      <c r="G75" s="60">
        <f t="shared" si="1"/>
        <v>-21.4</v>
      </c>
      <c r="H75" s="21">
        <f t="shared" si="2"/>
        <v>33.125</v>
      </c>
      <c r="I75" s="21">
        <v>0</v>
      </c>
    </row>
    <row r="76" spans="1:9" hidden="1">
      <c r="A76" s="19" t="s">
        <v>86</v>
      </c>
      <c r="B76" s="33" t="s">
        <v>87</v>
      </c>
      <c r="C76" s="26"/>
      <c r="D76" s="26"/>
      <c r="E76" s="60">
        <f t="shared" si="0"/>
        <v>0</v>
      </c>
      <c r="F76" s="26">
        <v>0</v>
      </c>
      <c r="G76" s="60">
        <f t="shared" si="1"/>
        <v>0</v>
      </c>
      <c r="H76" s="26"/>
      <c r="I76" s="22">
        <v>0</v>
      </c>
    </row>
    <row r="77" spans="1:9" ht="25.5" hidden="1">
      <c r="A77" s="19" t="s">
        <v>88</v>
      </c>
      <c r="B77" s="33" t="s">
        <v>89</v>
      </c>
      <c r="C77" s="22"/>
      <c r="D77" s="22"/>
      <c r="E77" s="60">
        <f t="shared" si="0"/>
        <v>0</v>
      </c>
      <c r="F77" s="26"/>
      <c r="G77" s="60">
        <f t="shared" si="1"/>
        <v>0</v>
      </c>
      <c r="H77" s="26"/>
      <c r="I77" s="22"/>
    </row>
    <row r="78" spans="1:9" s="30" customFormat="1" ht="16.5" customHeight="1">
      <c r="A78" s="9" t="s">
        <v>90</v>
      </c>
      <c r="B78" s="10" t="s">
        <v>91</v>
      </c>
      <c r="C78" s="11">
        <f>C79</f>
        <v>1500</v>
      </c>
      <c r="D78" s="11">
        <f>D79</f>
        <v>14100</v>
      </c>
      <c r="E78" s="60">
        <f t="shared" si="0"/>
        <v>12600</v>
      </c>
      <c r="F78" s="11">
        <f>F79+F81+F80</f>
        <v>14148.5</v>
      </c>
      <c r="G78" s="60">
        <f t="shared" si="1"/>
        <v>48.5</v>
      </c>
      <c r="H78" s="11"/>
      <c r="I78" s="11">
        <f>I79</f>
        <v>0</v>
      </c>
    </row>
    <row r="79" spans="1:9" ht="38.25" customHeight="1">
      <c r="A79" s="19" t="s">
        <v>92</v>
      </c>
      <c r="B79" s="33" t="s">
        <v>93</v>
      </c>
      <c r="C79" s="21">
        <v>1500</v>
      </c>
      <c r="D79" s="21">
        <v>14100</v>
      </c>
      <c r="E79" s="60">
        <f t="shared" si="0"/>
        <v>12600</v>
      </c>
      <c r="F79" s="21">
        <v>14148.5</v>
      </c>
      <c r="G79" s="60">
        <f t="shared" si="1"/>
        <v>48.5</v>
      </c>
      <c r="H79" s="21"/>
      <c r="I79" s="21"/>
    </row>
    <row r="80" spans="1:9" ht="25.5" hidden="1">
      <c r="A80" s="19" t="s">
        <v>94</v>
      </c>
      <c r="B80" s="33" t="s">
        <v>95</v>
      </c>
      <c r="C80" s="21"/>
      <c r="D80" s="21"/>
      <c r="E80" s="60">
        <f t="shared" si="0"/>
        <v>0</v>
      </c>
      <c r="F80" s="21">
        <v>0</v>
      </c>
      <c r="G80" s="60">
        <f t="shared" si="1"/>
        <v>0</v>
      </c>
      <c r="H80" s="21"/>
      <c r="I80" s="21"/>
    </row>
    <row r="81" spans="1:9" ht="25.5" hidden="1">
      <c r="A81" s="19" t="s">
        <v>96</v>
      </c>
      <c r="B81" s="33" t="s">
        <v>97</v>
      </c>
      <c r="C81" s="21"/>
      <c r="D81" s="21"/>
      <c r="E81" s="60">
        <f t="shared" si="0"/>
        <v>0</v>
      </c>
      <c r="F81" s="21">
        <v>0</v>
      </c>
      <c r="G81" s="60">
        <f t="shared" si="1"/>
        <v>0</v>
      </c>
      <c r="H81" s="21"/>
      <c r="I81" s="21"/>
    </row>
    <row r="82" spans="1:9" s="23" customFormat="1" ht="14.25" customHeight="1">
      <c r="A82" s="9" t="s">
        <v>98</v>
      </c>
      <c r="B82" s="14" t="s">
        <v>99</v>
      </c>
      <c r="C82" s="11">
        <f>C83+C102+C89</f>
        <v>56071.8</v>
      </c>
      <c r="D82" s="11">
        <f>D83+D102+D89</f>
        <v>51671.8</v>
      </c>
      <c r="E82" s="60">
        <f t="shared" si="0"/>
        <v>-4400</v>
      </c>
      <c r="F82" s="11">
        <f>F83+F102+F89</f>
        <v>47757.8</v>
      </c>
      <c r="G82" s="60">
        <f t="shared" si="1"/>
        <v>-3914</v>
      </c>
      <c r="H82" s="11">
        <f t="shared" si="2"/>
        <v>92.425268715237337</v>
      </c>
      <c r="I82" s="11" t="e">
        <f>I83+I102+I89+#REF!</f>
        <v>#REF!</v>
      </c>
    </row>
    <row r="83" spans="1:9" s="30" customFormat="1" ht="16.5" customHeight="1">
      <c r="A83" s="9" t="s">
        <v>100</v>
      </c>
      <c r="B83" s="10" t="s">
        <v>101</v>
      </c>
      <c r="C83" s="11">
        <f>C84</f>
        <v>5300</v>
      </c>
      <c r="D83" s="11">
        <f>D84</f>
        <v>4500</v>
      </c>
      <c r="E83" s="60">
        <f t="shared" si="0"/>
        <v>-800</v>
      </c>
      <c r="F83" s="11">
        <f>SUM(F84:F88)</f>
        <v>4603.5</v>
      </c>
      <c r="G83" s="60">
        <f t="shared" si="1"/>
        <v>103.5</v>
      </c>
      <c r="H83" s="11">
        <f t="shared" si="2"/>
        <v>102.3</v>
      </c>
      <c r="I83" s="11">
        <f>I84</f>
        <v>0</v>
      </c>
    </row>
    <row r="84" spans="1:9" ht="54" customHeight="1">
      <c r="A84" s="19" t="s">
        <v>102</v>
      </c>
      <c r="B84" s="33" t="s">
        <v>103</v>
      </c>
      <c r="C84" s="21">
        <v>5300</v>
      </c>
      <c r="D84" s="21">
        <v>4500</v>
      </c>
      <c r="E84" s="60">
        <f t="shared" si="0"/>
        <v>-800</v>
      </c>
      <c r="F84" s="21">
        <v>4603.5</v>
      </c>
      <c r="G84" s="60">
        <f t="shared" si="1"/>
        <v>103.5</v>
      </c>
      <c r="H84" s="21">
        <f t="shared" si="2"/>
        <v>102.3</v>
      </c>
      <c r="I84" s="21"/>
    </row>
    <row r="85" spans="1:9" ht="40.9" hidden="1" customHeight="1">
      <c r="A85" s="19" t="s">
        <v>104</v>
      </c>
      <c r="B85" s="33" t="s">
        <v>105</v>
      </c>
      <c r="C85" s="21"/>
      <c r="D85" s="21"/>
      <c r="E85" s="60">
        <f t="shared" si="0"/>
        <v>0</v>
      </c>
      <c r="F85" s="21">
        <v>0</v>
      </c>
      <c r="G85" s="60">
        <f t="shared" si="1"/>
        <v>0</v>
      </c>
      <c r="H85" s="21"/>
      <c r="I85" s="21"/>
    </row>
    <row r="86" spans="1:9" ht="41.45" hidden="1" customHeight="1">
      <c r="A86" s="19" t="s">
        <v>106</v>
      </c>
      <c r="B86" s="33" t="s">
        <v>107</v>
      </c>
      <c r="C86" s="21"/>
      <c r="D86" s="21"/>
      <c r="E86" s="60">
        <f t="shared" si="0"/>
        <v>0</v>
      </c>
      <c r="F86" s="21"/>
      <c r="G86" s="60">
        <f t="shared" si="1"/>
        <v>0</v>
      </c>
      <c r="H86" s="21" t="e">
        <f t="shared" si="2"/>
        <v>#DIV/0!</v>
      </c>
      <c r="I86" s="21"/>
    </row>
    <row r="87" spans="1:9" ht="51" hidden="1">
      <c r="A87" s="19" t="s">
        <v>108</v>
      </c>
      <c r="B87" s="33" t="s">
        <v>109</v>
      </c>
      <c r="C87" s="21"/>
      <c r="D87" s="21"/>
      <c r="E87" s="60">
        <f t="shared" si="0"/>
        <v>0</v>
      </c>
      <c r="F87" s="21"/>
      <c r="G87" s="60">
        <f t="shared" si="1"/>
        <v>0</v>
      </c>
      <c r="H87" s="21" t="e">
        <f t="shared" si="2"/>
        <v>#DIV/0!</v>
      </c>
      <c r="I87" s="21"/>
    </row>
    <row r="88" spans="1:9" ht="29.45" hidden="1" customHeight="1">
      <c r="A88" s="19" t="s">
        <v>110</v>
      </c>
      <c r="B88" s="33" t="s">
        <v>111</v>
      </c>
      <c r="C88" s="21"/>
      <c r="D88" s="21"/>
      <c r="E88" s="60">
        <f t="shared" si="0"/>
        <v>0</v>
      </c>
      <c r="F88" s="21">
        <v>0</v>
      </c>
      <c r="G88" s="60">
        <f t="shared" si="1"/>
        <v>0</v>
      </c>
      <c r="H88" s="21"/>
      <c r="I88" s="21"/>
    </row>
    <row r="89" spans="1:9" s="30" customFormat="1" hidden="1">
      <c r="A89" s="37" t="s">
        <v>112</v>
      </c>
      <c r="B89" s="38" t="s">
        <v>113</v>
      </c>
      <c r="C89" s="39">
        <f>C90+C96</f>
        <v>0</v>
      </c>
      <c r="D89" s="39">
        <f>D90+D96</f>
        <v>0</v>
      </c>
      <c r="E89" s="60">
        <f t="shared" si="0"/>
        <v>0</v>
      </c>
      <c r="F89" s="39">
        <f>F90+F96</f>
        <v>0</v>
      </c>
      <c r="G89" s="60">
        <f t="shared" si="1"/>
        <v>0</v>
      </c>
      <c r="H89" s="39" t="e">
        <f t="shared" si="2"/>
        <v>#DIV/0!</v>
      </c>
      <c r="I89" s="39">
        <f>I91+I97</f>
        <v>0</v>
      </c>
    </row>
    <row r="90" spans="1:9" s="23" customFormat="1" hidden="1">
      <c r="A90" s="34" t="s">
        <v>114</v>
      </c>
      <c r="B90" s="36" t="s">
        <v>115</v>
      </c>
      <c r="C90" s="18">
        <f>SUM(C91:C94)</f>
        <v>0</v>
      </c>
      <c r="D90" s="18">
        <f>SUM(D91:D94)</f>
        <v>0</v>
      </c>
      <c r="E90" s="60">
        <f t="shared" si="0"/>
        <v>0</v>
      </c>
      <c r="F90" s="18">
        <f>SUM(F91:F95)</f>
        <v>0</v>
      </c>
      <c r="G90" s="60">
        <f t="shared" si="1"/>
        <v>0</v>
      </c>
      <c r="H90" s="18" t="e">
        <f t="shared" si="2"/>
        <v>#DIV/0!</v>
      </c>
      <c r="I90" s="18"/>
    </row>
    <row r="91" spans="1:9" ht="30.6" hidden="1" customHeight="1">
      <c r="A91" s="19" t="s">
        <v>116</v>
      </c>
      <c r="B91" s="33" t="s">
        <v>117</v>
      </c>
      <c r="C91" s="21">
        <v>0</v>
      </c>
      <c r="D91" s="21">
        <v>0</v>
      </c>
      <c r="E91" s="60">
        <f t="shared" si="0"/>
        <v>0</v>
      </c>
      <c r="F91" s="21">
        <v>0</v>
      </c>
      <c r="G91" s="60">
        <f t="shared" si="1"/>
        <v>0</v>
      </c>
      <c r="H91" s="21" t="e">
        <f t="shared" si="2"/>
        <v>#DIV/0!</v>
      </c>
      <c r="I91" s="21"/>
    </row>
    <row r="92" spans="1:9" ht="16.899999999999999" hidden="1" customHeight="1">
      <c r="A92" s="19" t="s">
        <v>118</v>
      </c>
      <c r="B92" s="33" t="s">
        <v>119</v>
      </c>
      <c r="C92" s="21"/>
      <c r="D92" s="21"/>
      <c r="E92" s="60">
        <f t="shared" si="0"/>
        <v>0</v>
      </c>
      <c r="F92" s="21">
        <v>0</v>
      </c>
      <c r="G92" s="60">
        <f t="shared" si="1"/>
        <v>0</v>
      </c>
      <c r="H92" s="21"/>
      <c r="I92" s="21"/>
    </row>
    <row r="93" spans="1:9" hidden="1">
      <c r="A93" s="19" t="s">
        <v>120</v>
      </c>
      <c r="B93" s="33" t="s">
        <v>121</v>
      </c>
      <c r="C93" s="21"/>
      <c r="D93" s="21"/>
      <c r="E93" s="60">
        <f t="shared" si="0"/>
        <v>0</v>
      </c>
      <c r="F93" s="21">
        <v>0</v>
      </c>
      <c r="G93" s="60">
        <f t="shared" si="1"/>
        <v>0</v>
      </c>
      <c r="H93" s="21"/>
      <c r="I93" s="21"/>
    </row>
    <row r="94" spans="1:9" ht="31.15" hidden="1" customHeight="1">
      <c r="A94" s="19" t="s">
        <v>122</v>
      </c>
      <c r="B94" s="33" t="s">
        <v>123</v>
      </c>
      <c r="C94" s="21"/>
      <c r="D94" s="21"/>
      <c r="E94" s="60">
        <f t="shared" si="0"/>
        <v>0</v>
      </c>
      <c r="F94" s="21">
        <v>0</v>
      </c>
      <c r="G94" s="60">
        <f t="shared" si="1"/>
        <v>0</v>
      </c>
      <c r="H94" s="21"/>
      <c r="I94" s="21"/>
    </row>
    <row r="95" spans="1:9" ht="24" hidden="1" customHeight="1">
      <c r="A95" s="19" t="s">
        <v>124</v>
      </c>
      <c r="B95" s="33" t="s">
        <v>125</v>
      </c>
      <c r="C95" s="21"/>
      <c r="D95" s="21"/>
      <c r="E95" s="60">
        <f t="shared" si="0"/>
        <v>0</v>
      </c>
      <c r="F95" s="21">
        <v>0</v>
      </c>
      <c r="G95" s="60">
        <f t="shared" si="1"/>
        <v>0</v>
      </c>
      <c r="H95" s="21"/>
      <c r="I95" s="21"/>
    </row>
    <row r="96" spans="1:9" s="23" customFormat="1" hidden="1">
      <c r="A96" s="34" t="s">
        <v>126</v>
      </c>
      <c r="B96" s="36" t="s">
        <v>127</v>
      </c>
      <c r="C96" s="22">
        <f>SUM(C97:C101)</f>
        <v>0</v>
      </c>
      <c r="D96" s="22">
        <f>SUM(D97:D101)</f>
        <v>0</v>
      </c>
      <c r="E96" s="60">
        <f t="shared" ref="E96:E164" si="14">D96-C96</f>
        <v>0</v>
      </c>
      <c r="F96" s="22">
        <f>SUM(F97:F101)</f>
        <v>0</v>
      </c>
      <c r="G96" s="60">
        <f t="shared" ref="G96:G164" si="15">F96-D96</f>
        <v>0</v>
      </c>
      <c r="H96" s="22" t="e">
        <f t="shared" ref="H96:H158" si="16">F96/D96*100</f>
        <v>#DIV/0!</v>
      </c>
      <c r="I96" s="22"/>
    </row>
    <row r="97" spans="1:9" ht="30.6" hidden="1" customHeight="1">
      <c r="A97" s="19" t="s">
        <v>128</v>
      </c>
      <c r="B97" s="33" t="s">
        <v>129</v>
      </c>
      <c r="C97" s="26">
        <v>0</v>
      </c>
      <c r="D97" s="26">
        <v>0</v>
      </c>
      <c r="E97" s="60">
        <f t="shared" si="14"/>
        <v>0</v>
      </c>
      <c r="F97" s="26">
        <v>0</v>
      </c>
      <c r="G97" s="60">
        <f t="shared" si="15"/>
        <v>0</v>
      </c>
      <c r="H97" s="26" t="e">
        <f t="shared" si="16"/>
        <v>#DIV/0!</v>
      </c>
      <c r="I97" s="26"/>
    </row>
    <row r="98" spans="1:9" hidden="1">
      <c r="A98" s="19" t="s">
        <v>130</v>
      </c>
      <c r="B98" s="33" t="s">
        <v>131</v>
      </c>
      <c r="C98" s="26"/>
      <c r="D98" s="26"/>
      <c r="E98" s="60">
        <f t="shared" si="14"/>
        <v>0</v>
      </c>
      <c r="F98" s="26">
        <v>0</v>
      </c>
      <c r="G98" s="60">
        <f t="shared" si="15"/>
        <v>0</v>
      </c>
      <c r="H98" s="26"/>
      <c r="I98" s="26"/>
    </row>
    <row r="99" spans="1:9" hidden="1">
      <c r="A99" s="19" t="s">
        <v>132</v>
      </c>
      <c r="B99" s="33" t="s">
        <v>133</v>
      </c>
      <c r="C99" s="26"/>
      <c r="D99" s="26"/>
      <c r="E99" s="60">
        <f t="shared" si="14"/>
        <v>0</v>
      </c>
      <c r="F99" s="26"/>
      <c r="G99" s="60">
        <f t="shared" si="15"/>
        <v>0</v>
      </c>
      <c r="H99" s="26" t="e">
        <f t="shared" si="16"/>
        <v>#DIV/0!</v>
      </c>
      <c r="I99" s="26"/>
    </row>
    <row r="100" spans="1:9" ht="25.5" hidden="1">
      <c r="A100" s="19" t="s">
        <v>134</v>
      </c>
      <c r="B100" s="33" t="s">
        <v>135</v>
      </c>
      <c r="C100" s="26"/>
      <c r="D100" s="26"/>
      <c r="E100" s="60">
        <f t="shared" si="14"/>
        <v>0</v>
      </c>
      <c r="F100" s="26"/>
      <c r="G100" s="60">
        <f t="shared" si="15"/>
        <v>0</v>
      </c>
      <c r="H100" s="26" t="e">
        <f t="shared" si="16"/>
        <v>#DIV/0!</v>
      </c>
      <c r="I100" s="26"/>
    </row>
    <row r="101" spans="1:9" hidden="1">
      <c r="A101" s="19" t="s">
        <v>136</v>
      </c>
      <c r="B101" s="33" t="s">
        <v>125</v>
      </c>
      <c r="C101" s="26"/>
      <c r="D101" s="26"/>
      <c r="E101" s="60">
        <f t="shared" si="14"/>
        <v>0</v>
      </c>
      <c r="F101" s="26">
        <v>0</v>
      </c>
      <c r="G101" s="60">
        <f t="shared" si="15"/>
        <v>0</v>
      </c>
      <c r="H101" s="26"/>
      <c r="I101" s="26"/>
    </row>
    <row r="102" spans="1:9" s="30" customFormat="1" ht="15.75" customHeight="1">
      <c r="A102" s="37" t="s">
        <v>137</v>
      </c>
      <c r="B102" s="38" t="s">
        <v>138</v>
      </c>
      <c r="C102" s="11">
        <f>C103+C110</f>
        <v>50771.8</v>
      </c>
      <c r="D102" s="11">
        <f>D103+D110</f>
        <v>47171.8</v>
      </c>
      <c r="E102" s="60">
        <f t="shared" si="14"/>
        <v>-3600</v>
      </c>
      <c r="F102" s="11">
        <f>F103+F110</f>
        <v>43154.3</v>
      </c>
      <c r="G102" s="60">
        <f t="shared" si="15"/>
        <v>-4017.5</v>
      </c>
      <c r="H102" s="11">
        <f t="shared" si="16"/>
        <v>91.483259065797782</v>
      </c>
      <c r="I102" s="11">
        <f>I103+I110</f>
        <v>0</v>
      </c>
    </row>
    <row r="103" spans="1:9" s="23" customFormat="1" ht="18.75" customHeight="1">
      <c r="A103" s="34" t="s">
        <v>139</v>
      </c>
      <c r="B103" s="35" t="s">
        <v>140</v>
      </c>
      <c r="C103" s="22">
        <f>C104</f>
        <v>49171.8</v>
      </c>
      <c r="D103" s="22">
        <f>D104</f>
        <v>45571.8</v>
      </c>
      <c r="E103" s="60">
        <f t="shared" si="14"/>
        <v>-3600</v>
      </c>
      <c r="F103" s="22">
        <f>SUM(F104:F109)</f>
        <v>41424.400000000001</v>
      </c>
      <c r="G103" s="60">
        <f t="shared" si="15"/>
        <v>-4147.4000000000015</v>
      </c>
      <c r="H103" s="22">
        <f t="shared" si="16"/>
        <v>90.899196432881737</v>
      </c>
      <c r="I103" s="22">
        <f>I104</f>
        <v>0</v>
      </c>
    </row>
    <row r="104" spans="1:9" ht="38.25">
      <c r="A104" s="19" t="s">
        <v>141</v>
      </c>
      <c r="B104" s="33" t="s">
        <v>142</v>
      </c>
      <c r="C104" s="21">
        <v>49171.8</v>
      </c>
      <c r="D104" s="21">
        <v>45571.8</v>
      </c>
      <c r="E104" s="60">
        <f t="shared" si="14"/>
        <v>-3600</v>
      </c>
      <c r="F104" s="21">
        <v>41424.400000000001</v>
      </c>
      <c r="G104" s="60">
        <f t="shared" si="15"/>
        <v>-4147.4000000000015</v>
      </c>
      <c r="H104" s="21">
        <f t="shared" si="16"/>
        <v>90.899196432881737</v>
      </c>
      <c r="I104" s="21"/>
    </row>
    <row r="105" spans="1:9" ht="25.5" hidden="1">
      <c r="A105" s="19" t="s">
        <v>143</v>
      </c>
      <c r="B105" s="33" t="s">
        <v>144</v>
      </c>
      <c r="C105" s="21"/>
      <c r="D105" s="21"/>
      <c r="E105" s="60">
        <f t="shared" si="14"/>
        <v>0</v>
      </c>
      <c r="F105" s="21">
        <v>0</v>
      </c>
      <c r="G105" s="60">
        <f t="shared" si="15"/>
        <v>0</v>
      </c>
      <c r="H105" s="21"/>
      <c r="I105" s="21"/>
    </row>
    <row r="106" spans="1:9" ht="25.5" hidden="1">
      <c r="A106" s="19" t="s">
        <v>145</v>
      </c>
      <c r="B106" s="33" t="s">
        <v>146</v>
      </c>
      <c r="C106" s="21">
        <v>0</v>
      </c>
      <c r="D106" s="21">
        <v>0</v>
      </c>
      <c r="E106" s="60">
        <f t="shared" si="14"/>
        <v>0</v>
      </c>
      <c r="F106" s="21">
        <v>0</v>
      </c>
      <c r="G106" s="60">
        <f t="shared" si="15"/>
        <v>0</v>
      </c>
      <c r="H106" s="21" t="e">
        <f t="shared" si="16"/>
        <v>#DIV/0!</v>
      </c>
      <c r="I106" s="21"/>
    </row>
    <row r="107" spans="1:9" ht="38.25" hidden="1">
      <c r="A107" s="19" t="s">
        <v>147</v>
      </c>
      <c r="B107" s="33" t="s">
        <v>148</v>
      </c>
      <c r="C107" s="21"/>
      <c r="D107" s="21"/>
      <c r="E107" s="60">
        <f t="shared" si="14"/>
        <v>0</v>
      </c>
      <c r="F107" s="21">
        <v>0</v>
      </c>
      <c r="G107" s="60">
        <f t="shared" si="15"/>
        <v>0</v>
      </c>
      <c r="H107" s="21"/>
      <c r="I107" s="21"/>
    </row>
    <row r="108" spans="1:9" ht="25.5" hidden="1">
      <c r="A108" s="19" t="s">
        <v>776</v>
      </c>
      <c r="B108" s="33" t="s">
        <v>704</v>
      </c>
      <c r="C108" s="21"/>
      <c r="D108" s="21"/>
      <c r="E108" s="60"/>
      <c r="F108" s="21">
        <v>0</v>
      </c>
      <c r="G108" s="60">
        <f t="shared" si="15"/>
        <v>0</v>
      </c>
      <c r="H108" s="21"/>
      <c r="I108" s="21"/>
    </row>
    <row r="109" spans="1:9" ht="38.25" hidden="1">
      <c r="A109" s="19" t="s">
        <v>624</v>
      </c>
      <c r="B109" s="33" t="s">
        <v>625</v>
      </c>
      <c r="C109" s="21"/>
      <c r="D109" s="21"/>
      <c r="E109" s="60">
        <f t="shared" si="14"/>
        <v>0</v>
      </c>
      <c r="F109" s="21">
        <v>0</v>
      </c>
      <c r="G109" s="60">
        <f t="shared" si="15"/>
        <v>0</v>
      </c>
      <c r="H109" s="21" t="e">
        <f t="shared" si="16"/>
        <v>#DIV/0!</v>
      </c>
      <c r="I109" s="21"/>
    </row>
    <row r="110" spans="1:9" s="23" customFormat="1" ht="17.25" customHeight="1">
      <c r="A110" s="34" t="s">
        <v>149</v>
      </c>
      <c r="B110" s="35" t="s">
        <v>150</v>
      </c>
      <c r="C110" s="22">
        <f>C111</f>
        <v>1600</v>
      </c>
      <c r="D110" s="22">
        <f>D111</f>
        <v>1600</v>
      </c>
      <c r="E110" s="60">
        <f t="shared" si="14"/>
        <v>0</v>
      </c>
      <c r="F110" s="22">
        <f>F111+F112+F113</f>
        <v>1729.9</v>
      </c>
      <c r="G110" s="60">
        <f t="shared" si="15"/>
        <v>129.90000000000009</v>
      </c>
      <c r="H110" s="22">
        <f t="shared" si="16"/>
        <v>108.11874999999999</v>
      </c>
      <c r="I110" s="22">
        <f>I114</f>
        <v>0</v>
      </c>
    </row>
    <row r="111" spans="1:9" s="23" customFormat="1" ht="41.25" customHeight="1">
      <c r="A111" s="19" t="s">
        <v>151</v>
      </c>
      <c r="B111" s="33" t="s">
        <v>152</v>
      </c>
      <c r="C111" s="21">
        <v>1600</v>
      </c>
      <c r="D111" s="21">
        <v>1600</v>
      </c>
      <c r="E111" s="60">
        <f t="shared" si="14"/>
        <v>0</v>
      </c>
      <c r="F111" s="21">
        <v>1729.9</v>
      </c>
      <c r="G111" s="60">
        <f t="shared" si="15"/>
        <v>129.90000000000009</v>
      </c>
      <c r="H111" s="21">
        <f t="shared" si="16"/>
        <v>108.11874999999999</v>
      </c>
      <c r="I111" s="22"/>
    </row>
    <row r="112" spans="1:9" s="23" customFormat="1" ht="25.5" hidden="1">
      <c r="A112" s="19" t="s">
        <v>153</v>
      </c>
      <c r="B112" s="33" t="s">
        <v>154</v>
      </c>
      <c r="C112" s="26"/>
      <c r="D112" s="26"/>
      <c r="E112" s="60">
        <f t="shared" si="14"/>
        <v>0</v>
      </c>
      <c r="F112" s="26">
        <v>0</v>
      </c>
      <c r="G112" s="60">
        <f t="shared" si="15"/>
        <v>0</v>
      </c>
      <c r="H112" s="26"/>
      <c r="I112" s="26"/>
    </row>
    <row r="113" spans="1:9" s="23" customFormat="1" ht="41.25" hidden="1" customHeight="1">
      <c r="A113" s="19" t="s">
        <v>155</v>
      </c>
      <c r="B113" s="33" t="s">
        <v>156</v>
      </c>
      <c r="C113" s="26"/>
      <c r="D113" s="26"/>
      <c r="E113" s="60">
        <f t="shared" si="14"/>
        <v>0</v>
      </c>
      <c r="F113" s="26">
        <v>0</v>
      </c>
      <c r="G113" s="60">
        <f t="shared" si="15"/>
        <v>0</v>
      </c>
      <c r="H113" s="26"/>
      <c r="I113" s="26"/>
    </row>
    <row r="114" spans="1:9" ht="30.6" hidden="1" customHeight="1">
      <c r="A114" s="19" t="s">
        <v>157</v>
      </c>
      <c r="B114" s="33" t="s">
        <v>158</v>
      </c>
      <c r="C114" s="21">
        <v>0</v>
      </c>
      <c r="D114" s="21">
        <v>0</v>
      </c>
      <c r="E114" s="60">
        <f t="shared" si="14"/>
        <v>0</v>
      </c>
      <c r="F114" s="21">
        <v>0</v>
      </c>
      <c r="G114" s="60">
        <f t="shared" si="15"/>
        <v>0</v>
      </c>
      <c r="H114" s="21" t="e">
        <f t="shared" si="16"/>
        <v>#DIV/0!</v>
      </c>
      <c r="I114" s="21"/>
    </row>
    <row r="115" spans="1:9">
      <c r="A115" s="9" t="s">
        <v>159</v>
      </c>
      <c r="B115" s="14" t="s">
        <v>160</v>
      </c>
      <c r="C115" s="11">
        <f>C116+C121+C123</f>
        <v>7665.6</v>
      </c>
      <c r="D115" s="11">
        <f>D116+D123+D121</f>
        <v>7665.6</v>
      </c>
      <c r="E115" s="60">
        <f t="shared" si="14"/>
        <v>0</v>
      </c>
      <c r="F115" s="11">
        <f>F116+F123+F121</f>
        <v>9475.6</v>
      </c>
      <c r="G115" s="60">
        <f t="shared" si="15"/>
        <v>1810</v>
      </c>
      <c r="H115" s="11">
        <f t="shared" si="16"/>
        <v>123.61198079732831</v>
      </c>
      <c r="I115" s="11">
        <f t="shared" ref="I115" si="17">I116+I123+I121</f>
        <v>0</v>
      </c>
    </row>
    <row r="116" spans="1:9" s="30" customFormat="1" ht="28.9" customHeight="1">
      <c r="A116" s="9" t="s">
        <v>161</v>
      </c>
      <c r="B116" s="14" t="s">
        <v>162</v>
      </c>
      <c r="C116" s="39">
        <f>C117</f>
        <v>7650</v>
      </c>
      <c r="D116" s="39">
        <f>D117</f>
        <v>7650</v>
      </c>
      <c r="E116" s="60">
        <f t="shared" si="14"/>
        <v>0</v>
      </c>
      <c r="F116" s="39">
        <f>F118+F119+F120</f>
        <v>9469.2000000000007</v>
      </c>
      <c r="G116" s="60">
        <f t="shared" si="15"/>
        <v>1819.2000000000007</v>
      </c>
      <c r="H116" s="39">
        <f t="shared" si="16"/>
        <v>123.78039215686276</v>
      </c>
      <c r="I116" s="39">
        <f>I117</f>
        <v>0</v>
      </c>
    </row>
    <row r="117" spans="1:9" ht="25.5">
      <c r="A117" s="19" t="s">
        <v>828</v>
      </c>
      <c r="B117" s="33" t="s">
        <v>829</v>
      </c>
      <c r="C117" s="21">
        <f>C118</f>
        <v>7650</v>
      </c>
      <c r="D117" s="21">
        <f>D118+D119</f>
        <v>7650</v>
      </c>
      <c r="E117" s="60">
        <f t="shared" si="14"/>
        <v>0</v>
      </c>
      <c r="F117" s="21">
        <f>F118+F119</f>
        <v>9469.2000000000007</v>
      </c>
      <c r="G117" s="60">
        <f t="shared" si="15"/>
        <v>1819.2000000000007</v>
      </c>
      <c r="H117" s="21">
        <f t="shared" si="16"/>
        <v>123.78039215686276</v>
      </c>
      <c r="I117" s="21"/>
    </row>
    <row r="118" spans="1:9" ht="38.25">
      <c r="A118" s="19" t="s">
        <v>777</v>
      </c>
      <c r="B118" s="33" t="s">
        <v>705</v>
      </c>
      <c r="C118" s="21">
        <v>7650</v>
      </c>
      <c r="D118" s="21">
        <v>7650</v>
      </c>
      <c r="E118" s="60"/>
      <c r="F118" s="21">
        <v>9149.1</v>
      </c>
      <c r="G118" s="60"/>
      <c r="H118" s="21">
        <f t="shared" si="16"/>
        <v>119.59607843137255</v>
      </c>
      <c r="I118" s="21"/>
    </row>
    <row r="119" spans="1:9" ht="51">
      <c r="A119" s="19" t="s">
        <v>778</v>
      </c>
      <c r="B119" s="33" t="s">
        <v>706</v>
      </c>
      <c r="C119" s="21">
        <v>0</v>
      </c>
      <c r="D119" s="21">
        <v>0</v>
      </c>
      <c r="E119" s="60"/>
      <c r="F119" s="21">
        <v>320.10000000000002</v>
      </c>
      <c r="G119" s="60"/>
      <c r="H119" s="21"/>
      <c r="I119" s="21"/>
    </row>
    <row r="120" spans="1:9" ht="38.25" hidden="1">
      <c r="A120" s="19" t="s">
        <v>699</v>
      </c>
      <c r="B120" s="33" t="s">
        <v>698</v>
      </c>
      <c r="C120" s="21"/>
      <c r="D120" s="21"/>
      <c r="E120" s="60"/>
      <c r="F120" s="21">
        <v>0</v>
      </c>
      <c r="G120" s="60"/>
      <c r="H120" s="21"/>
      <c r="I120" s="21"/>
    </row>
    <row r="121" spans="1:9" ht="30" customHeight="1">
      <c r="A121" s="37" t="s">
        <v>534</v>
      </c>
      <c r="B121" s="49" t="s">
        <v>532</v>
      </c>
      <c r="C121" s="39">
        <f>C122</f>
        <v>0.6</v>
      </c>
      <c r="D121" s="39">
        <f>D122</f>
        <v>0.6</v>
      </c>
      <c r="E121" s="60">
        <f t="shared" si="14"/>
        <v>0</v>
      </c>
      <c r="F121" s="39">
        <f>F122</f>
        <v>1.4</v>
      </c>
      <c r="G121" s="60">
        <f t="shared" si="15"/>
        <v>0.79999999999999993</v>
      </c>
      <c r="H121" s="39">
        <f t="shared" si="16"/>
        <v>233.33333333333334</v>
      </c>
      <c r="I121" s="39">
        <f t="shared" ref="I121" si="18">I122</f>
        <v>0</v>
      </c>
    </row>
    <row r="122" spans="1:9" ht="41.45" customHeight="1">
      <c r="A122" s="19" t="s">
        <v>535</v>
      </c>
      <c r="B122" s="33" t="s">
        <v>533</v>
      </c>
      <c r="C122" s="21">
        <v>0.6</v>
      </c>
      <c r="D122" s="21">
        <v>0.6</v>
      </c>
      <c r="E122" s="60">
        <f t="shared" si="14"/>
        <v>0</v>
      </c>
      <c r="F122" s="21">
        <v>1.4</v>
      </c>
      <c r="G122" s="60">
        <f t="shared" si="15"/>
        <v>0.79999999999999993</v>
      </c>
      <c r="H122" s="21">
        <f t="shared" si="16"/>
        <v>233.33333333333334</v>
      </c>
      <c r="I122" s="21"/>
    </row>
    <row r="123" spans="1:9" s="30" customFormat="1" ht="30" customHeight="1">
      <c r="A123" s="9" t="s">
        <v>163</v>
      </c>
      <c r="B123" s="10" t="s">
        <v>164</v>
      </c>
      <c r="C123" s="11">
        <f>C127+C128+C130+C126+C124</f>
        <v>15</v>
      </c>
      <c r="D123" s="11">
        <f>D127+D128+D130+D126+D124</f>
        <v>15</v>
      </c>
      <c r="E123" s="60">
        <f t="shared" si="14"/>
        <v>0</v>
      </c>
      <c r="F123" s="11">
        <f>F127+F128+F130+F126+F124</f>
        <v>5</v>
      </c>
      <c r="G123" s="60">
        <f t="shared" si="15"/>
        <v>-10</v>
      </c>
      <c r="H123" s="11">
        <f t="shared" si="16"/>
        <v>33.333333333333329</v>
      </c>
      <c r="I123" s="11">
        <f>I127+I129+I130+I126+I124</f>
        <v>0</v>
      </c>
    </row>
    <row r="124" spans="1:9" ht="43.9" hidden="1" customHeight="1">
      <c r="A124" s="19" t="s">
        <v>165</v>
      </c>
      <c r="B124" s="20" t="s">
        <v>166</v>
      </c>
      <c r="C124" s="22"/>
      <c r="D124" s="22"/>
      <c r="E124" s="60">
        <f t="shared" si="14"/>
        <v>0</v>
      </c>
      <c r="F124" s="22">
        <f>F125</f>
        <v>0</v>
      </c>
      <c r="G124" s="60">
        <f t="shared" si="15"/>
        <v>0</v>
      </c>
      <c r="H124" s="22"/>
      <c r="I124" s="22"/>
    </row>
    <row r="125" spans="1:9" ht="63.75" hidden="1">
      <c r="A125" s="19" t="s">
        <v>716</v>
      </c>
      <c r="B125" s="20" t="s">
        <v>707</v>
      </c>
      <c r="C125" s="22"/>
      <c r="D125" s="22"/>
      <c r="E125" s="60"/>
      <c r="F125" s="26">
        <v>0</v>
      </c>
      <c r="G125" s="60"/>
      <c r="H125" s="26"/>
      <c r="I125" s="22"/>
    </row>
    <row r="126" spans="1:9" ht="63.75" hidden="1">
      <c r="A126" s="19" t="s">
        <v>167</v>
      </c>
      <c r="B126" s="20" t="s">
        <v>168</v>
      </c>
      <c r="C126" s="22">
        <v>0</v>
      </c>
      <c r="D126" s="22">
        <v>0</v>
      </c>
      <c r="E126" s="60">
        <f t="shared" si="14"/>
        <v>0</v>
      </c>
      <c r="F126" s="22">
        <v>0</v>
      </c>
      <c r="G126" s="60">
        <f t="shared" si="15"/>
        <v>0</v>
      </c>
      <c r="H126" s="22" t="e">
        <f t="shared" si="16"/>
        <v>#DIV/0!</v>
      </c>
      <c r="I126" s="22">
        <v>0</v>
      </c>
    </row>
    <row r="127" spans="1:9" ht="38.25" hidden="1">
      <c r="A127" s="19" t="s">
        <v>169</v>
      </c>
      <c r="B127" s="20" t="s">
        <v>170</v>
      </c>
      <c r="C127" s="21">
        <v>0</v>
      </c>
      <c r="D127" s="21">
        <v>0</v>
      </c>
      <c r="E127" s="60">
        <f t="shared" si="14"/>
        <v>0</v>
      </c>
      <c r="F127" s="21">
        <v>0</v>
      </c>
      <c r="G127" s="60">
        <f t="shared" si="15"/>
        <v>0</v>
      </c>
      <c r="H127" s="21" t="e">
        <f t="shared" si="16"/>
        <v>#DIV/0!</v>
      </c>
      <c r="I127" s="21">
        <v>0</v>
      </c>
    </row>
    <row r="128" spans="1:9" ht="18" customHeight="1">
      <c r="A128" s="16" t="s">
        <v>418</v>
      </c>
      <c r="B128" s="17" t="s">
        <v>417</v>
      </c>
      <c r="C128" s="18">
        <f>C129</f>
        <v>15</v>
      </c>
      <c r="D128" s="18">
        <f t="shared" ref="D128:F128" si="19">D129</f>
        <v>15</v>
      </c>
      <c r="E128" s="60">
        <f t="shared" si="14"/>
        <v>0</v>
      </c>
      <c r="F128" s="18">
        <f t="shared" si="19"/>
        <v>5</v>
      </c>
      <c r="G128" s="60">
        <f t="shared" si="15"/>
        <v>-10</v>
      </c>
      <c r="H128" s="18">
        <f t="shared" si="16"/>
        <v>33.333333333333329</v>
      </c>
      <c r="I128" s="18"/>
    </row>
    <row r="129" spans="1:9" ht="44.45" customHeight="1">
      <c r="A129" s="19" t="s">
        <v>171</v>
      </c>
      <c r="B129" s="20" t="s">
        <v>172</v>
      </c>
      <c r="C129" s="21">
        <v>15</v>
      </c>
      <c r="D129" s="21">
        <v>15</v>
      </c>
      <c r="E129" s="60">
        <f t="shared" si="14"/>
        <v>0</v>
      </c>
      <c r="F129" s="21">
        <v>5</v>
      </c>
      <c r="G129" s="60">
        <f t="shared" si="15"/>
        <v>-10</v>
      </c>
      <c r="H129" s="21">
        <f t="shared" si="16"/>
        <v>33.333333333333329</v>
      </c>
      <c r="I129" s="21"/>
    </row>
    <row r="130" spans="1:9" s="23" customFormat="1" ht="40.9" hidden="1" customHeight="1">
      <c r="A130" s="34" t="s">
        <v>173</v>
      </c>
      <c r="B130" s="35" t="s">
        <v>174</v>
      </c>
      <c r="C130" s="22">
        <f>C131</f>
        <v>0</v>
      </c>
      <c r="D130" s="22">
        <f>D131</f>
        <v>0</v>
      </c>
      <c r="E130" s="60">
        <f t="shared" si="14"/>
        <v>0</v>
      </c>
      <c r="F130" s="22">
        <f>F131</f>
        <v>0</v>
      </c>
      <c r="G130" s="60">
        <f t="shared" si="15"/>
        <v>0</v>
      </c>
      <c r="H130" s="22" t="e">
        <f t="shared" si="16"/>
        <v>#DIV/0!</v>
      </c>
      <c r="I130" s="22">
        <f>I131</f>
        <v>0</v>
      </c>
    </row>
    <row r="131" spans="1:9" ht="69.599999999999994" hidden="1" customHeight="1">
      <c r="A131" s="19" t="s">
        <v>175</v>
      </c>
      <c r="B131" s="20" t="s">
        <v>176</v>
      </c>
      <c r="C131" s="21">
        <v>0</v>
      </c>
      <c r="D131" s="21">
        <v>0</v>
      </c>
      <c r="E131" s="60">
        <f t="shared" si="14"/>
        <v>0</v>
      </c>
      <c r="F131" s="21">
        <v>0</v>
      </c>
      <c r="G131" s="60">
        <f t="shared" si="15"/>
        <v>0</v>
      </c>
      <c r="H131" s="21" t="e">
        <f t="shared" si="16"/>
        <v>#DIV/0!</v>
      </c>
      <c r="I131" s="21"/>
    </row>
    <row r="132" spans="1:9" ht="25.5" hidden="1">
      <c r="A132" s="9" t="s">
        <v>177</v>
      </c>
      <c r="B132" s="14" t="s">
        <v>178</v>
      </c>
      <c r="C132" s="11">
        <f>C133+C135+C139</f>
        <v>0</v>
      </c>
      <c r="D132" s="11">
        <f>D133+D135+D139</f>
        <v>0</v>
      </c>
      <c r="E132" s="60">
        <f t="shared" si="14"/>
        <v>0</v>
      </c>
      <c r="F132" s="11">
        <f>F133+F135+F139</f>
        <v>0</v>
      </c>
      <c r="G132" s="60">
        <f t="shared" si="15"/>
        <v>0</v>
      </c>
      <c r="H132" s="11" t="e">
        <f t="shared" si="16"/>
        <v>#DIV/0!</v>
      </c>
      <c r="I132" s="11">
        <f>I133+I135+I139</f>
        <v>0</v>
      </c>
    </row>
    <row r="133" spans="1:9" ht="25.5" hidden="1">
      <c r="A133" s="16" t="s">
        <v>179</v>
      </c>
      <c r="B133" s="17" t="s">
        <v>180</v>
      </c>
      <c r="C133" s="18"/>
      <c r="D133" s="18"/>
      <c r="E133" s="60">
        <f t="shared" si="14"/>
        <v>0</v>
      </c>
      <c r="F133" s="18"/>
      <c r="G133" s="60">
        <f t="shared" si="15"/>
        <v>0</v>
      </c>
      <c r="H133" s="18" t="e">
        <f t="shared" si="16"/>
        <v>#DIV/0!</v>
      </c>
      <c r="I133" s="18"/>
    </row>
    <row r="134" spans="1:9" ht="25.5" hidden="1">
      <c r="A134" s="16" t="s">
        <v>181</v>
      </c>
      <c r="B134" s="25" t="s">
        <v>182</v>
      </c>
      <c r="C134" s="18"/>
      <c r="D134" s="18"/>
      <c r="E134" s="60">
        <f t="shared" si="14"/>
        <v>0</v>
      </c>
      <c r="F134" s="18"/>
      <c r="G134" s="60">
        <f t="shared" si="15"/>
        <v>0</v>
      </c>
      <c r="H134" s="18" t="e">
        <f t="shared" si="16"/>
        <v>#DIV/0!</v>
      </c>
      <c r="I134" s="18"/>
    </row>
    <row r="135" spans="1:9" hidden="1">
      <c r="A135" s="34" t="s">
        <v>183</v>
      </c>
      <c r="B135" s="35" t="s">
        <v>184</v>
      </c>
      <c r="C135" s="22">
        <f>C136+C137</f>
        <v>0</v>
      </c>
      <c r="D135" s="22">
        <f>D136+D137</f>
        <v>0</v>
      </c>
      <c r="E135" s="60">
        <f t="shared" si="14"/>
        <v>0</v>
      </c>
      <c r="F135" s="22">
        <f>F136+F137</f>
        <v>0</v>
      </c>
      <c r="G135" s="60">
        <f t="shared" si="15"/>
        <v>0</v>
      </c>
      <c r="H135" s="22" t="e">
        <f t="shared" si="16"/>
        <v>#DIV/0!</v>
      </c>
      <c r="I135" s="22">
        <f>I136+I137</f>
        <v>0</v>
      </c>
    </row>
    <row r="136" spans="1:9" hidden="1">
      <c r="A136" s="19" t="s">
        <v>185</v>
      </c>
      <c r="B136" s="20" t="s">
        <v>186</v>
      </c>
      <c r="C136" s="21"/>
      <c r="D136" s="21"/>
      <c r="E136" s="60">
        <f t="shared" si="14"/>
        <v>0</v>
      </c>
      <c r="F136" s="21"/>
      <c r="G136" s="60">
        <f t="shared" si="15"/>
        <v>0</v>
      </c>
      <c r="H136" s="21" t="e">
        <f t="shared" si="16"/>
        <v>#DIV/0!</v>
      </c>
      <c r="I136" s="21"/>
    </row>
    <row r="137" spans="1:9" ht="25.5" hidden="1">
      <c r="A137" s="19" t="s">
        <v>187</v>
      </c>
      <c r="B137" s="20" t="s">
        <v>188</v>
      </c>
      <c r="C137" s="21">
        <f>C138</f>
        <v>0</v>
      </c>
      <c r="D137" s="21">
        <f>D138</f>
        <v>0</v>
      </c>
      <c r="E137" s="60">
        <f t="shared" si="14"/>
        <v>0</v>
      </c>
      <c r="F137" s="21">
        <f>F138</f>
        <v>0</v>
      </c>
      <c r="G137" s="60">
        <f t="shared" si="15"/>
        <v>0</v>
      </c>
      <c r="H137" s="21" t="e">
        <f t="shared" si="16"/>
        <v>#DIV/0!</v>
      </c>
      <c r="I137" s="21">
        <f>I138</f>
        <v>0</v>
      </c>
    </row>
    <row r="138" spans="1:9" ht="38.25" hidden="1">
      <c r="A138" s="19" t="s">
        <v>189</v>
      </c>
      <c r="B138" s="20" t="s">
        <v>190</v>
      </c>
      <c r="C138" s="21">
        <v>0</v>
      </c>
      <c r="D138" s="21">
        <v>0</v>
      </c>
      <c r="E138" s="60">
        <f t="shared" si="14"/>
        <v>0</v>
      </c>
      <c r="F138" s="21">
        <v>0</v>
      </c>
      <c r="G138" s="60">
        <f t="shared" si="15"/>
        <v>0</v>
      </c>
      <c r="H138" s="21" t="e">
        <f t="shared" si="16"/>
        <v>#DIV/0!</v>
      </c>
      <c r="I138" s="21">
        <v>0</v>
      </c>
    </row>
    <row r="139" spans="1:9" hidden="1">
      <c r="A139" s="34" t="s">
        <v>191</v>
      </c>
      <c r="B139" s="35" t="s">
        <v>192</v>
      </c>
      <c r="C139" s="22">
        <f>C140+C142+C144</f>
        <v>0</v>
      </c>
      <c r="D139" s="22">
        <f>D140+D142+D144</f>
        <v>0</v>
      </c>
      <c r="E139" s="60">
        <f t="shared" si="14"/>
        <v>0</v>
      </c>
      <c r="F139" s="22">
        <f>F140+F142+F144</f>
        <v>0</v>
      </c>
      <c r="G139" s="60">
        <f t="shared" si="15"/>
        <v>0</v>
      </c>
      <c r="H139" s="22" t="e">
        <f t="shared" si="16"/>
        <v>#DIV/0!</v>
      </c>
      <c r="I139" s="22">
        <f>I140+I142+I144</f>
        <v>0</v>
      </c>
    </row>
    <row r="140" spans="1:9" hidden="1">
      <c r="A140" s="19" t="s">
        <v>193</v>
      </c>
      <c r="B140" s="20" t="s">
        <v>194</v>
      </c>
      <c r="C140" s="21">
        <f>C141</f>
        <v>0</v>
      </c>
      <c r="D140" s="21">
        <f>D141</f>
        <v>0</v>
      </c>
      <c r="E140" s="60">
        <f t="shared" si="14"/>
        <v>0</v>
      </c>
      <c r="F140" s="21">
        <f>F141</f>
        <v>0</v>
      </c>
      <c r="G140" s="60">
        <f t="shared" si="15"/>
        <v>0</v>
      </c>
      <c r="H140" s="21" t="e">
        <f t="shared" si="16"/>
        <v>#DIV/0!</v>
      </c>
      <c r="I140" s="21">
        <f>I141</f>
        <v>0</v>
      </c>
    </row>
    <row r="141" spans="1:9" hidden="1">
      <c r="A141" s="19" t="s">
        <v>195</v>
      </c>
      <c r="B141" s="20" t="s">
        <v>196</v>
      </c>
      <c r="C141" s="21">
        <v>0</v>
      </c>
      <c r="D141" s="21">
        <v>0</v>
      </c>
      <c r="E141" s="60">
        <f t="shared" si="14"/>
        <v>0</v>
      </c>
      <c r="F141" s="21">
        <v>0</v>
      </c>
      <c r="G141" s="60">
        <f t="shared" si="15"/>
        <v>0</v>
      </c>
      <c r="H141" s="21" t="e">
        <f t="shared" si="16"/>
        <v>#DIV/0!</v>
      </c>
      <c r="I141" s="21">
        <v>0</v>
      </c>
    </row>
    <row r="142" spans="1:9" ht="25.5" hidden="1">
      <c r="A142" s="19" t="s">
        <v>197</v>
      </c>
      <c r="B142" s="20" t="s">
        <v>198</v>
      </c>
      <c r="C142" s="21">
        <f>C143</f>
        <v>0</v>
      </c>
      <c r="D142" s="21">
        <f>D143</f>
        <v>0</v>
      </c>
      <c r="E142" s="60">
        <f t="shared" si="14"/>
        <v>0</v>
      </c>
      <c r="F142" s="21">
        <f>F143</f>
        <v>0</v>
      </c>
      <c r="G142" s="60">
        <f t="shared" si="15"/>
        <v>0</v>
      </c>
      <c r="H142" s="21" t="e">
        <f t="shared" si="16"/>
        <v>#DIV/0!</v>
      </c>
      <c r="I142" s="21">
        <f>I143</f>
        <v>0</v>
      </c>
    </row>
    <row r="143" spans="1:9" ht="38.25" hidden="1">
      <c r="A143" s="19" t="s">
        <v>199</v>
      </c>
      <c r="B143" s="20" t="s">
        <v>200</v>
      </c>
      <c r="C143" s="21">
        <v>0</v>
      </c>
      <c r="D143" s="21">
        <v>0</v>
      </c>
      <c r="E143" s="60">
        <f t="shared" si="14"/>
        <v>0</v>
      </c>
      <c r="F143" s="21">
        <v>0</v>
      </c>
      <c r="G143" s="60">
        <f t="shared" si="15"/>
        <v>0</v>
      </c>
      <c r="H143" s="21" t="e">
        <f t="shared" si="16"/>
        <v>#DIV/0!</v>
      </c>
      <c r="I143" s="21">
        <v>0</v>
      </c>
    </row>
    <row r="144" spans="1:9" hidden="1">
      <c r="A144" s="19" t="s">
        <v>201</v>
      </c>
      <c r="B144" s="20" t="s">
        <v>202</v>
      </c>
      <c r="C144" s="21">
        <f>C145</f>
        <v>0</v>
      </c>
      <c r="D144" s="21">
        <f>D145</f>
        <v>0</v>
      </c>
      <c r="E144" s="60">
        <f t="shared" si="14"/>
        <v>0</v>
      </c>
      <c r="F144" s="21">
        <f>F145</f>
        <v>0</v>
      </c>
      <c r="G144" s="60">
        <f t="shared" si="15"/>
        <v>0</v>
      </c>
      <c r="H144" s="21" t="e">
        <f t="shared" si="16"/>
        <v>#DIV/0!</v>
      </c>
      <c r="I144" s="21">
        <f>I145</f>
        <v>0</v>
      </c>
    </row>
    <row r="145" spans="1:9" hidden="1">
      <c r="A145" s="19" t="s">
        <v>203</v>
      </c>
      <c r="B145" s="20" t="s">
        <v>204</v>
      </c>
      <c r="C145" s="21">
        <v>0</v>
      </c>
      <c r="D145" s="21">
        <v>0</v>
      </c>
      <c r="E145" s="60">
        <f t="shared" si="14"/>
        <v>0</v>
      </c>
      <c r="F145" s="21">
        <v>0</v>
      </c>
      <c r="G145" s="60">
        <f t="shared" si="15"/>
        <v>0</v>
      </c>
      <c r="H145" s="21" t="e">
        <f t="shared" si="16"/>
        <v>#DIV/0!</v>
      </c>
      <c r="I145" s="21">
        <v>0</v>
      </c>
    </row>
    <row r="146" spans="1:9" ht="25.5">
      <c r="A146" s="9" t="s">
        <v>205</v>
      </c>
      <c r="B146" s="14" t="s">
        <v>206</v>
      </c>
      <c r="C146" s="11">
        <f>C149+C151+C165+C168+C170+C147+C160</f>
        <v>47756.999999999993</v>
      </c>
      <c r="D146" s="11">
        <f>D149+D151+D165+D168+D170+D147+D160</f>
        <v>52157.69999999999</v>
      </c>
      <c r="E146" s="60">
        <f t="shared" si="14"/>
        <v>4400.6999999999971</v>
      </c>
      <c r="F146" s="11">
        <f>F149+F151+F165+F168+F170+F147+F160</f>
        <v>52786.8</v>
      </c>
      <c r="G146" s="60">
        <f t="shared" si="15"/>
        <v>629.1000000000131</v>
      </c>
      <c r="H146" s="11">
        <f t="shared" si="16"/>
        <v>101.20614981105381</v>
      </c>
      <c r="I146" s="11">
        <f>I149+I151+I165+I168+I170+I147</f>
        <v>0</v>
      </c>
    </row>
    <row r="147" spans="1:9" ht="51" hidden="1">
      <c r="A147" s="28" t="s">
        <v>207</v>
      </c>
      <c r="B147" s="29" t="s">
        <v>208</v>
      </c>
      <c r="C147" s="11">
        <f>C148</f>
        <v>0</v>
      </c>
      <c r="D147" s="11">
        <f>D148</f>
        <v>0</v>
      </c>
      <c r="E147" s="60">
        <f t="shared" si="14"/>
        <v>0</v>
      </c>
      <c r="F147" s="11">
        <f>F148</f>
        <v>0</v>
      </c>
      <c r="G147" s="60">
        <f t="shared" si="15"/>
        <v>0</v>
      </c>
      <c r="H147" s="11" t="e">
        <f t="shared" si="16"/>
        <v>#DIV/0!</v>
      </c>
      <c r="I147" s="11">
        <f>I148</f>
        <v>0</v>
      </c>
    </row>
    <row r="148" spans="1:9" ht="38.25" hidden="1">
      <c r="A148" s="32" t="s">
        <v>209</v>
      </c>
      <c r="B148" s="40" t="s">
        <v>210</v>
      </c>
      <c r="C148" s="21">
        <v>0</v>
      </c>
      <c r="D148" s="21">
        <v>0</v>
      </c>
      <c r="E148" s="60">
        <f t="shared" si="14"/>
        <v>0</v>
      </c>
      <c r="F148" s="21">
        <v>0</v>
      </c>
      <c r="G148" s="60">
        <f t="shared" si="15"/>
        <v>0</v>
      </c>
      <c r="H148" s="21" t="e">
        <f t="shared" si="16"/>
        <v>#DIV/0!</v>
      </c>
      <c r="I148" s="21"/>
    </row>
    <row r="149" spans="1:9" hidden="1">
      <c r="A149" s="9" t="s">
        <v>211</v>
      </c>
      <c r="B149" s="10" t="s">
        <v>212</v>
      </c>
      <c r="C149" s="11">
        <f>C150</f>
        <v>0</v>
      </c>
      <c r="D149" s="11">
        <f>D150</f>
        <v>0</v>
      </c>
      <c r="E149" s="60">
        <f t="shared" si="14"/>
        <v>0</v>
      </c>
      <c r="F149" s="11">
        <f>F150</f>
        <v>0</v>
      </c>
      <c r="G149" s="60">
        <f t="shared" si="15"/>
        <v>0</v>
      </c>
      <c r="H149" s="11" t="e">
        <f t="shared" si="16"/>
        <v>#DIV/0!</v>
      </c>
      <c r="I149" s="11">
        <f>I150</f>
        <v>0</v>
      </c>
    </row>
    <row r="150" spans="1:9" ht="25.5" hidden="1">
      <c r="A150" s="19" t="s">
        <v>213</v>
      </c>
      <c r="B150" s="20" t="s">
        <v>214</v>
      </c>
      <c r="C150" s="21">
        <v>0</v>
      </c>
      <c r="D150" s="21">
        <v>0</v>
      </c>
      <c r="E150" s="60">
        <f t="shared" si="14"/>
        <v>0</v>
      </c>
      <c r="F150" s="21"/>
      <c r="G150" s="60">
        <f t="shared" si="15"/>
        <v>0</v>
      </c>
      <c r="H150" s="21" t="e">
        <f t="shared" si="16"/>
        <v>#DIV/0!</v>
      </c>
      <c r="I150" s="21"/>
    </row>
    <row r="151" spans="1:9" ht="57" customHeight="1">
      <c r="A151" s="9" t="s">
        <v>215</v>
      </c>
      <c r="B151" s="10" t="s">
        <v>216</v>
      </c>
      <c r="C151" s="11">
        <f>C152+C154+C156+C158</f>
        <v>38820.899999999994</v>
      </c>
      <c r="D151" s="11">
        <f>D152+D154+D156+D158</f>
        <v>44070.899999999994</v>
      </c>
      <c r="E151" s="60">
        <f t="shared" si="14"/>
        <v>5250</v>
      </c>
      <c r="F151" s="11">
        <f>F152+F154+F156+F158</f>
        <v>44432.7</v>
      </c>
      <c r="G151" s="60">
        <f t="shared" si="15"/>
        <v>361.80000000000291</v>
      </c>
      <c r="H151" s="11">
        <f t="shared" si="16"/>
        <v>100.82094987849126</v>
      </c>
      <c r="I151" s="11">
        <f>I152+I154+I156+I158</f>
        <v>0</v>
      </c>
    </row>
    <row r="152" spans="1:9" ht="43.9" customHeight="1">
      <c r="A152" s="34" t="s">
        <v>217</v>
      </c>
      <c r="B152" s="35" t="s">
        <v>218</v>
      </c>
      <c r="C152" s="22">
        <f>C153</f>
        <v>30000</v>
      </c>
      <c r="D152" s="22">
        <f>D153</f>
        <v>33400</v>
      </c>
      <c r="E152" s="60">
        <f t="shared" si="14"/>
        <v>3400</v>
      </c>
      <c r="F152" s="22">
        <f>F153</f>
        <v>33799</v>
      </c>
      <c r="G152" s="60">
        <f t="shared" si="15"/>
        <v>399</v>
      </c>
      <c r="H152" s="22">
        <f t="shared" si="16"/>
        <v>101.19461077844312</v>
      </c>
      <c r="I152" s="22">
        <f>I153</f>
        <v>0</v>
      </c>
    </row>
    <row r="153" spans="1:9" ht="55.15" customHeight="1">
      <c r="A153" s="19" t="s">
        <v>219</v>
      </c>
      <c r="B153" s="20" t="s">
        <v>220</v>
      </c>
      <c r="C153" s="26">
        <v>30000</v>
      </c>
      <c r="D153" s="26">
        <v>33400</v>
      </c>
      <c r="E153" s="60">
        <f t="shared" si="14"/>
        <v>3400</v>
      </c>
      <c r="F153" s="26">
        <v>33799</v>
      </c>
      <c r="G153" s="60">
        <f t="shared" si="15"/>
        <v>399</v>
      </c>
      <c r="H153" s="26">
        <f t="shared" si="16"/>
        <v>101.19461077844312</v>
      </c>
      <c r="I153" s="26"/>
    </row>
    <row r="154" spans="1:9" ht="55.15" customHeight="1">
      <c r="A154" s="16" t="s">
        <v>221</v>
      </c>
      <c r="B154" s="17" t="s">
        <v>222</v>
      </c>
      <c r="C154" s="22">
        <f>C155</f>
        <v>2815.2</v>
      </c>
      <c r="D154" s="22">
        <f>D155</f>
        <v>2815.2</v>
      </c>
      <c r="E154" s="60">
        <f t="shared" si="14"/>
        <v>0</v>
      </c>
      <c r="F154" s="22">
        <f>F155</f>
        <v>2602.1999999999998</v>
      </c>
      <c r="G154" s="60">
        <f t="shared" si="15"/>
        <v>-213</v>
      </c>
      <c r="H154" s="22">
        <f t="shared" si="16"/>
        <v>92.433930093776638</v>
      </c>
      <c r="I154" s="22">
        <f>I155</f>
        <v>0</v>
      </c>
    </row>
    <row r="155" spans="1:9" ht="42" customHeight="1">
      <c r="A155" s="19" t="s">
        <v>223</v>
      </c>
      <c r="B155" s="20" t="s">
        <v>224</v>
      </c>
      <c r="C155" s="21">
        <v>2815.2</v>
      </c>
      <c r="D155" s="21">
        <v>2815.2</v>
      </c>
      <c r="E155" s="60">
        <f t="shared" si="14"/>
        <v>0</v>
      </c>
      <c r="F155" s="21">
        <v>2602.1999999999998</v>
      </c>
      <c r="G155" s="60">
        <f t="shared" si="15"/>
        <v>-213</v>
      </c>
      <c r="H155" s="21">
        <f t="shared" si="16"/>
        <v>92.433930093776638</v>
      </c>
      <c r="I155" s="21"/>
    </row>
    <row r="156" spans="1:9" ht="56.45" customHeight="1">
      <c r="A156" s="34" t="s">
        <v>225</v>
      </c>
      <c r="B156" s="35" t="s">
        <v>226</v>
      </c>
      <c r="C156" s="22">
        <f>C157</f>
        <v>305.7</v>
      </c>
      <c r="D156" s="22">
        <f>D157</f>
        <v>305.7</v>
      </c>
      <c r="E156" s="60">
        <f t="shared" si="14"/>
        <v>0</v>
      </c>
      <c r="F156" s="22">
        <f>F157</f>
        <v>359.9</v>
      </c>
      <c r="G156" s="60">
        <f t="shared" si="15"/>
        <v>54.199999999999989</v>
      </c>
      <c r="H156" s="22">
        <f t="shared" si="16"/>
        <v>117.72980045796533</v>
      </c>
      <c r="I156" s="22">
        <f>I157</f>
        <v>0</v>
      </c>
    </row>
    <row r="157" spans="1:9" ht="42.6" customHeight="1">
      <c r="A157" s="19" t="s">
        <v>227</v>
      </c>
      <c r="B157" s="20" t="s">
        <v>228</v>
      </c>
      <c r="C157" s="21">
        <v>305.7</v>
      </c>
      <c r="D157" s="21">
        <v>305.7</v>
      </c>
      <c r="E157" s="60">
        <f t="shared" si="14"/>
        <v>0</v>
      </c>
      <c r="F157" s="21">
        <v>359.9</v>
      </c>
      <c r="G157" s="60">
        <f t="shared" si="15"/>
        <v>54.199999999999989</v>
      </c>
      <c r="H157" s="21">
        <f t="shared" si="16"/>
        <v>117.72980045796533</v>
      </c>
      <c r="I157" s="21"/>
    </row>
    <row r="158" spans="1:9" ht="29.45" customHeight="1">
      <c r="A158" s="34" t="s">
        <v>229</v>
      </c>
      <c r="B158" s="35" t="s">
        <v>230</v>
      </c>
      <c r="C158" s="18">
        <f>C159</f>
        <v>5700</v>
      </c>
      <c r="D158" s="18">
        <f>D159</f>
        <v>7550</v>
      </c>
      <c r="E158" s="60">
        <f t="shared" si="14"/>
        <v>1850</v>
      </c>
      <c r="F158" s="18">
        <f>F159</f>
        <v>7671.6</v>
      </c>
      <c r="G158" s="60">
        <f t="shared" si="15"/>
        <v>121.60000000000036</v>
      </c>
      <c r="H158" s="18">
        <f t="shared" si="16"/>
        <v>101.61059602649007</v>
      </c>
      <c r="I158" s="18"/>
    </row>
    <row r="159" spans="1:9" ht="25.5">
      <c r="A159" s="19" t="s">
        <v>231</v>
      </c>
      <c r="B159" s="20" t="s">
        <v>232</v>
      </c>
      <c r="C159" s="21">
        <v>5700</v>
      </c>
      <c r="D159" s="21">
        <v>7550</v>
      </c>
      <c r="E159" s="60">
        <f t="shared" si="14"/>
        <v>1850</v>
      </c>
      <c r="F159" s="21">
        <v>7671.6</v>
      </c>
      <c r="G159" s="60">
        <f t="shared" si="15"/>
        <v>121.60000000000036</v>
      </c>
      <c r="H159" s="21">
        <f t="shared" ref="H159:H241" si="20">F159/D159*100</f>
        <v>101.61059602649007</v>
      </c>
      <c r="I159" s="21"/>
    </row>
    <row r="160" spans="1:9" s="30" customFormat="1" ht="31.9" customHeight="1">
      <c r="A160" s="9" t="s">
        <v>233</v>
      </c>
      <c r="B160" s="10" t="s">
        <v>234</v>
      </c>
      <c r="C160" s="11">
        <f>C161+C163</f>
        <v>2338.3999999999996</v>
      </c>
      <c r="D160" s="11">
        <f>D161+D163</f>
        <v>1489.1</v>
      </c>
      <c r="E160" s="60">
        <f t="shared" si="14"/>
        <v>-849.29999999999973</v>
      </c>
      <c r="F160" s="11">
        <f>F161+F163</f>
        <v>1359.3</v>
      </c>
      <c r="G160" s="60">
        <f t="shared" si="15"/>
        <v>-129.79999999999995</v>
      </c>
      <c r="H160" s="11">
        <f t="shared" si="20"/>
        <v>91.283325498623341</v>
      </c>
      <c r="I160" s="11"/>
    </row>
    <row r="161" spans="1:9" s="23" customFormat="1" ht="31.15" customHeight="1">
      <c r="A161" s="34" t="s">
        <v>235</v>
      </c>
      <c r="B161" s="35" t="s">
        <v>236</v>
      </c>
      <c r="C161" s="22">
        <f>C162</f>
        <v>1489.1</v>
      </c>
      <c r="D161" s="22">
        <f>D162</f>
        <v>1489.1</v>
      </c>
      <c r="E161" s="60">
        <f t="shared" si="14"/>
        <v>0</v>
      </c>
      <c r="F161" s="22">
        <f>F162</f>
        <v>1358.6</v>
      </c>
      <c r="G161" s="60">
        <f t="shared" si="15"/>
        <v>-130.5</v>
      </c>
      <c r="H161" s="22">
        <f t="shared" si="20"/>
        <v>91.236317238600492</v>
      </c>
      <c r="I161" s="22"/>
    </row>
    <row r="162" spans="1:9" ht="68.45" customHeight="1">
      <c r="A162" s="19" t="s">
        <v>237</v>
      </c>
      <c r="B162" s="20" t="s">
        <v>238</v>
      </c>
      <c r="C162" s="21">
        <v>1489.1</v>
      </c>
      <c r="D162" s="21">
        <v>1489.1</v>
      </c>
      <c r="E162" s="60">
        <f t="shared" si="14"/>
        <v>0</v>
      </c>
      <c r="F162" s="21">
        <v>1358.6</v>
      </c>
      <c r="G162" s="60">
        <f t="shared" si="15"/>
        <v>-130.5</v>
      </c>
      <c r="H162" s="21">
        <f t="shared" si="20"/>
        <v>91.236317238600492</v>
      </c>
      <c r="I162" s="21"/>
    </row>
    <row r="163" spans="1:9" s="23" customFormat="1" ht="28.5" customHeight="1">
      <c r="A163" s="34" t="s">
        <v>239</v>
      </c>
      <c r="B163" s="35" t="s">
        <v>240</v>
      </c>
      <c r="C163" s="22">
        <f>C164</f>
        <v>849.3</v>
      </c>
      <c r="D163" s="22">
        <f>D164</f>
        <v>0</v>
      </c>
      <c r="E163" s="60">
        <f t="shared" si="14"/>
        <v>-849.3</v>
      </c>
      <c r="F163" s="22">
        <f>F164</f>
        <v>0.7</v>
      </c>
      <c r="G163" s="60">
        <f t="shared" si="15"/>
        <v>0.7</v>
      </c>
      <c r="H163" s="21"/>
      <c r="I163" s="22"/>
    </row>
    <row r="164" spans="1:9" ht="55.9" customHeight="1">
      <c r="A164" s="19" t="s">
        <v>241</v>
      </c>
      <c r="B164" s="20" t="s">
        <v>242</v>
      </c>
      <c r="C164" s="21">
        <v>849.3</v>
      </c>
      <c r="D164" s="21">
        <v>0</v>
      </c>
      <c r="E164" s="60">
        <f t="shared" si="14"/>
        <v>-849.3</v>
      </c>
      <c r="F164" s="21">
        <v>0.7</v>
      </c>
      <c r="G164" s="60">
        <f t="shared" si="15"/>
        <v>0.7</v>
      </c>
      <c r="H164" s="21"/>
      <c r="I164" s="21"/>
    </row>
    <row r="165" spans="1:9" hidden="1">
      <c r="A165" s="41" t="s">
        <v>243</v>
      </c>
      <c r="B165" s="10" t="s">
        <v>244</v>
      </c>
      <c r="C165" s="11">
        <f>C166</f>
        <v>0</v>
      </c>
      <c r="D165" s="11">
        <f>D166</f>
        <v>0</v>
      </c>
      <c r="E165" s="60">
        <f t="shared" ref="E165:E251" si="21">D165-C165</f>
        <v>0</v>
      </c>
      <c r="F165" s="11">
        <f>F166</f>
        <v>0</v>
      </c>
      <c r="G165" s="60">
        <f t="shared" ref="G165:G251" si="22">F165-D165</f>
        <v>0</v>
      </c>
      <c r="H165" s="11" t="e">
        <f t="shared" si="20"/>
        <v>#DIV/0!</v>
      </c>
      <c r="I165" s="11">
        <f>I166</f>
        <v>0</v>
      </c>
    </row>
    <row r="166" spans="1:9" ht="31.15" hidden="1" customHeight="1">
      <c r="A166" s="42" t="s">
        <v>245</v>
      </c>
      <c r="B166" s="35" t="s">
        <v>246</v>
      </c>
      <c r="C166" s="22">
        <f>C167</f>
        <v>0</v>
      </c>
      <c r="D166" s="22">
        <f>D167</f>
        <v>0</v>
      </c>
      <c r="E166" s="60">
        <f t="shared" si="21"/>
        <v>0</v>
      </c>
      <c r="F166" s="22">
        <f>F167</f>
        <v>0</v>
      </c>
      <c r="G166" s="60">
        <f t="shared" si="22"/>
        <v>0</v>
      </c>
      <c r="H166" s="22" t="e">
        <f t="shared" si="20"/>
        <v>#DIV/0!</v>
      </c>
      <c r="I166" s="22">
        <f>I167</f>
        <v>0</v>
      </c>
    </row>
    <row r="167" spans="1:9" ht="38.25" hidden="1">
      <c r="A167" s="43" t="s">
        <v>247</v>
      </c>
      <c r="B167" s="20" t="s">
        <v>248</v>
      </c>
      <c r="C167" s="21">
        <v>0</v>
      </c>
      <c r="D167" s="21">
        <v>0</v>
      </c>
      <c r="E167" s="60">
        <f t="shared" si="21"/>
        <v>0</v>
      </c>
      <c r="F167" s="21"/>
      <c r="G167" s="60">
        <f t="shared" si="22"/>
        <v>0</v>
      </c>
      <c r="H167" s="21" t="e">
        <f t="shared" si="20"/>
        <v>#DIV/0!</v>
      </c>
      <c r="I167" s="21"/>
    </row>
    <row r="168" spans="1:9" ht="51" hidden="1">
      <c r="A168" s="41" t="s">
        <v>249</v>
      </c>
      <c r="B168" s="38" t="s">
        <v>250</v>
      </c>
      <c r="C168" s="21">
        <f>C169</f>
        <v>0</v>
      </c>
      <c r="D168" s="21">
        <f>D169</f>
        <v>0</v>
      </c>
      <c r="E168" s="60">
        <f t="shared" si="21"/>
        <v>0</v>
      </c>
      <c r="F168" s="21">
        <f>F169</f>
        <v>0</v>
      </c>
      <c r="G168" s="60">
        <f t="shared" si="22"/>
        <v>0</v>
      </c>
      <c r="H168" s="21" t="e">
        <f t="shared" si="20"/>
        <v>#DIV/0!</v>
      </c>
      <c r="I168" s="21">
        <f>I169</f>
        <v>0</v>
      </c>
    </row>
    <row r="169" spans="1:9" ht="51" hidden="1">
      <c r="A169" s="44" t="s">
        <v>251</v>
      </c>
      <c r="B169" s="20" t="s">
        <v>252</v>
      </c>
      <c r="C169" s="21">
        <v>0</v>
      </c>
      <c r="D169" s="21">
        <v>0</v>
      </c>
      <c r="E169" s="60">
        <f t="shared" si="21"/>
        <v>0</v>
      </c>
      <c r="F169" s="21">
        <v>0</v>
      </c>
      <c r="G169" s="60">
        <f t="shared" si="22"/>
        <v>0</v>
      </c>
      <c r="H169" s="21" t="e">
        <f t="shared" si="20"/>
        <v>#DIV/0!</v>
      </c>
      <c r="I169" s="21">
        <v>0</v>
      </c>
    </row>
    <row r="170" spans="1:9" ht="51">
      <c r="A170" s="9" t="s">
        <v>253</v>
      </c>
      <c r="B170" s="38" t="s">
        <v>254</v>
      </c>
      <c r="C170" s="11">
        <f>C173+C171+C177</f>
        <v>6597.7</v>
      </c>
      <c r="D170" s="11">
        <f>D173+D171+D177</f>
        <v>6597.7</v>
      </c>
      <c r="E170" s="11">
        <f t="shared" ref="E170:F170" si="23">E173+E171+E177</f>
        <v>0</v>
      </c>
      <c r="F170" s="11">
        <f t="shared" si="23"/>
        <v>6994.7999999999993</v>
      </c>
      <c r="G170" s="60">
        <f t="shared" si="22"/>
        <v>397.09999999999945</v>
      </c>
      <c r="H170" s="11">
        <f t="shared" si="20"/>
        <v>106.01876411476725</v>
      </c>
      <c r="I170" s="11">
        <f>I173+I171</f>
        <v>0</v>
      </c>
    </row>
    <row r="171" spans="1:9" ht="25.5" hidden="1">
      <c r="A171" s="34" t="s">
        <v>255</v>
      </c>
      <c r="B171" s="17" t="s">
        <v>256</v>
      </c>
      <c r="C171" s="22">
        <f>C172</f>
        <v>0</v>
      </c>
      <c r="D171" s="22">
        <f>D172</f>
        <v>0</v>
      </c>
      <c r="E171" s="60">
        <f t="shared" si="21"/>
        <v>0</v>
      </c>
      <c r="F171" s="22">
        <f>F172</f>
        <v>0</v>
      </c>
      <c r="G171" s="60">
        <f t="shared" si="22"/>
        <v>0</v>
      </c>
      <c r="H171" s="22" t="e">
        <f t="shared" si="20"/>
        <v>#DIV/0!</v>
      </c>
      <c r="I171" s="22">
        <f>I172</f>
        <v>0</v>
      </c>
    </row>
    <row r="172" spans="1:9" ht="25.5" hidden="1">
      <c r="A172" s="19" t="s">
        <v>257</v>
      </c>
      <c r="B172" s="25" t="s">
        <v>258</v>
      </c>
      <c r="C172" s="21">
        <v>0</v>
      </c>
      <c r="D172" s="21">
        <v>0</v>
      </c>
      <c r="E172" s="60">
        <f t="shared" si="21"/>
        <v>0</v>
      </c>
      <c r="F172" s="21">
        <v>0</v>
      </c>
      <c r="G172" s="60">
        <f t="shared" si="22"/>
        <v>0</v>
      </c>
      <c r="H172" s="21" t="e">
        <f t="shared" si="20"/>
        <v>#DIV/0!</v>
      </c>
      <c r="I172" s="21"/>
    </row>
    <row r="173" spans="1:9" ht="54.75" customHeight="1">
      <c r="A173" s="45" t="s">
        <v>259</v>
      </c>
      <c r="B173" s="17" t="s">
        <v>260</v>
      </c>
      <c r="C173" s="18">
        <f>C175+C176+C174</f>
        <v>5826.4</v>
      </c>
      <c r="D173" s="18">
        <f>D175+D176+D174</f>
        <v>5826.4</v>
      </c>
      <c r="E173" s="18">
        <f t="shared" ref="E173:F173" si="24">E175+E176+E174</f>
        <v>0</v>
      </c>
      <c r="F173" s="18">
        <f t="shared" si="24"/>
        <v>6129.5999999999995</v>
      </c>
      <c r="G173" s="60">
        <f t="shared" si="22"/>
        <v>303.19999999999982</v>
      </c>
      <c r="H173" s="18">
        <f t="shared" si="20"/>
        <v>105.2038994919676</v>
      </c>
      <c r="I173" s="18">
        <f>I175</f>
        <v>0</v>
      </c>
    </row>
    <row r="174" spans="1:9" ht="46.5" hidden="1" customHeight="1">
      <c r="A174" s="56" t="s">
        <v>261</v>
      </c>
      <c r="B174" s="25" t="s">
        <v>262</v>
      </c>
      <c r="C174" s="26"/>
      <c r="D174" s="26"/>
      <c r="E174" s="66"/>
      <c r="F174" s="26">
        <v>0</v>
      </c>
      <c r="G174" s="66"/>
      <c r="H174" s="26"/>
      <c r="I174" s="18"/>
    </row>
    <row r="175" spans="1:9" ht="54" customHeight="1">
      <c r="A175" s="46" t="s">
        <v>830</v>
      </c>
      <c r="B175" s="47" t="s">
        <v>831</v>
      </c>
      <c r="C175" s="26">
        <v>5127</v>
      </c>
      <c r="D175" s="26">
        <v>5127</v>
      </c>
      <c r="E175" s="60">
        <f t="shared" si="21"/>
        <v>0</v>
      </c>
      <c r="F175" s="26">
        <v>5438.7</v>
      </c>
      <c r="G175" s="60">
        <f t="shared" si="22"/>
        <v>311.69999999999982</v>
      </c>
      <c r="H175" s="26">
        <f t="shared" si="20"/>
        <v>106.07957870099473</v>
      </c>
      <c r="I175" s="26"/>
    </row>
    <row r="176" spans="1:9" ht="52.5" customHeight="1">
      <c r="A176" s="46" t="s">
        <v>833</v>
      </c>
      <c r="B176" s="47" t="s">
        <v>832</v>
      </c>
      <c r="C176" s="26">
        <v>699.4</v>
      </c>
      <c r="D176" s="26">
        <v>699.4</v>
      </c>
      <c r="E176" s="60"/>
      <c r="F176" s="26">
        <v>690.9</v>
      </c>
      <c r="G176" s="60"/>
      <c r="H176" s="26">
        <f t="shared" si="20"/>
        <v>98.784672576494131</v>
      </c>
      <c r="I176" s="26"/>
    </row>
    <row r="177" spans="1:9" ht="65.25" customHeight="1">
      <c r="A177" s="46" t="s">
        <v>838</v>
      </c>
      <c r="B177" s="47" t="s">
        <v>834</v>
      </c>
      <c r="C177" s="26">
        <f>C178</f>
        <v>771.3</v>
      </c>
      <c r="D177" s="26">
        <f t="shared" ref="D177:F177" si="25">D178</f>
        <v>771.3</v>
      </c>
      <c r="E177" s="26">
        <f t="shared" si="25"/>
        <v>0</v>
      </c>
      <c r="F177" s="26">
        <f t="shared" si="25"/>
        <v>865.2</v>
      </c>
      <c r="G177" s="60"/>
      <c r="H177" s="26">
        <f t="shared" si="20"/>
        <v>112.1742512640996</v>
      </c>
      <c r="I177" s="26"/>
    </row>
    <row r="178" spans="1:9" ht="66.75" customHeight="1">
      <c r="A178" s="46" t="s">
        <v>839</v>
      </c>
      <c r="B178" s="47" t="s">
        <v>835</v>
      </c>
      <c r="C178" s="26">
        <f>C179+C180</f>
        <v>771.3</v>
      </c>
      <c r="D178" s="26">
        <f t="shared" ref="D178:F178" si="26">D179+D180</f>
        <v>771.3</v>
      </c>
      <c r="E178" s="26">
        <f t="shared" si="26"/>
        <v>0</v>
      </c>
      <c r="F178" s="26">
        <f t="shared" si="26"/>
        <v>865.2</v>
      </c>
      <c r="G178" s="60"/>
      <c r="H178" s="26">
        <f t="shared" si="20"/>
        <v>112.1742512640996</v>
      </c>
      <c r="I178" s="26"/>
    </row>
    <row r="179" spans="1:9" ht="67.5" customHeight="1">
      <c r="A179" s="46" t="s">
        <v>840</v>
      </c>
      <c r="B179" s="47" t="s">
        <v>836</v>
      </c>
      <c r="C179" s="26">
        <v>386.5</v>
      </c>
      <c r="D179" s="26">
        <v>386.5</v>
      </c>
      <c r="E179" s="60"/>
      <c r="F179" s="26">
        <v>474.8</v>
      </c>
      <c r="G179" s="60"/>
      <c r="H179" s="26">
        <f t="shared" si="20"/>
        <v>122.84605433376457</v>
      </c>
      <c r="I179" s="26"/>
    </row>
    <row r="180" spans="1:9" ht="64.5" customHeight="1">
      <c r="A180" s="46" t="s">
        <v>841</v>
      </c>
      <c r="B180" s="47" t="s">
        <v>837</v>
      </c>
      <c r="C180" s="26">
        <v>384.8</v>
      </c>
      <c r="D180" s="26">
        <v>384.8</v>
      </c>
      <c r="E180" s="60"/>
      <c r="F180" s="26">
        <v>390.4</v>
      </c>
      <c r="G180" s="60"/>
      <c r="H180" s="26">
        <f t="shared" si="20"/>
        <v>101.45530145530144</v>
      </c>
      <c r="I180" s="26"/>
    </row>
    <row r="181" spans="1:9" ht="15" customHeight="1">
      <c r="A181" s="9" t="s">
        <v>263</v>
      </c>
      <c r="B181" s="14" t="s">
        <v>264</v>
      </c>
      <c r="C181" s="11">
        <f>C182+C191</f>
        <v>165992.90000000002</v>
      </c>
      <c r="D181" s="11">
        <f>D182+D191</f>
        <v>165992.90000000002</v>
      </c>
      <c r="E181" s="60">
        <f t="shared" si="21"/>
        <v>0</v>
      </c>
      <c r="F181" s="11">
        <f>F182+F191</f>
        <v>190725.5</v>
      </c>
      <c r="G181" s="60">
        <f t="shared" si="22"/>
        <v>24732.599999999977</v>
      </c>
      <c r="H181" s="11">
        <f t="shared" si="20"/>
        <v>114.89979390684782</v>
      </c>
      <c r="I181" s="11" t="e">
        <f>I182+I191</f>
        <v>#REF!</v>
      </c>
    </row>
    <row r="182" spans="1:9" s="30" customFormat="1" ht="15" customHeight="1">
      <c r="A182" s="48" t="s">
        <v>265</v>
      </c>
      <c r="B182" s="49" t="s">
        <v>266</v>
      </c>
      <c r="C182" s="11">
        <f>C184+C185+C186+C187+C190</f>
        <v>165983.20000000001</v>
      </c>
      <c r="D182" s="11">
        <f>D184+D185+D186+D187+D190</f>
        <v>165983.20000000001</v>
      </c>
      <c r="E182" s="60">
        <f t="shared" si="21"/>
        <v>0</v>
      </c>
      <c r="F182" s="11">
        <f>F184+F185+F186+F187+F190+F183</f>
        <v>190715.9</v>
      </c>
      <c r="G182" s="60">
        <f t="shared" si="22"/>
        <v>24732.699999999983</v>
      </c>
      <c r="H182" s="11">
        <f t="shared" si="20"/>
        <v>114.90072489263972</v>
      </c>
      <c r="I182" s="11" t="e">
        <f>I184+I185+I186+#REF!+I189+I190</f>
        <v>#REF!</v>
      </c>
    </row>
    <row r="183" spans="1:9" s="30" customFormat="1" ht="28.5" customHeight="1">
      <c r="A183" s="80" t="s">
        <v>882</v>
      </c>
      <c r="B183" s="47" t="s">
        <v>842</v>
      </c>
      <c r="C183" s="26"/>
      <c r="D183" s="26"/>
      <c r="E183" s="60"/>
      <c r="F183" s="26">
        <v>0</v>
      </c>
      <c r="G183" s="60"/>
      <c r="H183" s="11"/>
      <c r="I183" s="11"/>
    </row>
    <row r="184" spans="1:9" ht="38.25">
      <c r="A184" s="46" t="s">
        <v>267</v>
      </c>
      <c r="B184" s="47" t="s">
        <v>268</v>
      </c>
      <c r="C184" s="26">
        <v>2900</v>
      </c>
      <c r="D184" s="26">
        <v>2900</v>
      </c>
      <c r="E184" s="60">
        <f t="shared" si="21"/>
        <v>0</v>
      </c>
      <c r="F184" s="26">
        <v>503.7</v>
      </c>
      <c r="G184" s="60">
        <f t="shared" si="22"/>
        <v>-2396.3000000000002</v>
      </c>
      <c r="H184" s="26">
        <f t="shared" si="20"/>
        <v>17.368965517241378</v>
      </c>
      <c r="I184" s="26"/>
    </row>
    <row r="185" spans="1:9" ht="38.25" hidden="1">
      <c r="A185" s="46" t="s">
        <v>269</v>
      </c>
      <c r="B185" s="47" t="s">
        <v>270</v>
      </c>
      <c r="C185" s="26">
        <v>0</v>
      </c>
      <c r="D185" s="26">
        <v>0</v>
      </c>
      <c r="E185" s="60">
        <f t="shared" si="21"/>
        <v>0</v>
      </c>
      <c r="F185" s="26">
        <v>0</v>
      </c>
      <c r="G185" s="60">
        <f t="shared" si="22"/>
        <v>0</v>
      </c>
      <c r="H185" s="26" t="e">
        <f t="shared" si="20"/>
        <v>#DIV/0!</v>
      </c>
      <c r="I185" s="26"/>
    </row>
    <row r="186" spans="1:9" ht="39.75" customHeight="1">
      <c r="A186" s="46" t="s">
        <v>271</v>
      </c>
      <c r="B186" s="47" t="s">
        <v>272</v>
      </c>
      <c r="C186" s="26">
        <v>159939.70000000001</v>
      </c>
      <c r="D186" s="26">
        <v>159939.70000000001</v>
      </c>
      <c r="E186" s="60">
        <f t="shared" si="21"/>
        <v>0</v>
      </c>
      <c r="F186" s="26">
        <v>183347.9</v>
      </c>
      <c r="G186" s="60">
        <f t="shared" si="22"/>
        <v>23408.199999999983</v>
      </c>
      <c r="H186" s="26">
        <f t="shared" si="20"/>
        <v>114.63564080712918</v>
      </c>
      <c r="I186" s="26"/>
    </row>
    <row r="187" spans="1:9" ht="17.25" customHeight="1">
      <c r="A187" s="46" t="s">
        <v>273</v>
      </c>
      <c r="B187" s="47" t="s">
        <v>274</v>
      </c>
      <c r="C187" s="26">
        <f>C188+C189</f>
        <v>3142.1</v>
      </c>
      <c r="D187" s="26">
        <f>D188+D189</f>
        <v>3142.1</v>
      </c>
      <c r="E187" s="60">
        <f t="shared" si="21"/>
        <v>0</v>
      </c>
      <c r="F187" s="26">
        <f>F188+F189</f>
        <v>6828.5</v>
      </c>
      <c r="G187" s="60">
        <f t="shared" si="22"/>
        <v>3686.4</v>
      </c>
      <c r="H187" s="26">
        <f t="shared" si="20"/>
        <v>217.32280958594572</v>
      </c>
      <c r="I187" s="26"/>
    </row>
    <row r="188" spans="1:9" ht="39.75" customHeight="1">
      <c r="A188" s="46" t="s">
        <v>275</v>
      </c>
      <c r="B188" s="47" t="s">
        <v>276</v>
      </c>
      <c r="C188" s="26">
        <v>2219.6</v>
      </c>
      <c r="D188" s="26">
        <v>2219.6</v>
      </c>
      <c r="E188" s="60">
        <f t="shared" si="21"/>
        <v>0</v>
      </c>
      <c r="F188" s="26">
        <v>5931.1</v>
      </c>
      <c r="G188" s="60">
        <f t="shared" si="22"/>
        <v>3711.5000000000005</v>
      </c>
      <c r="H188" s="26">
        <f t="shared" si="20"/>
        <v>267.2148134799063</v>
      </c>
      <c r="I188" s="26"/>
    </row>
    <row r="189" spans="1:9" ht="38.25">
      <c r="A189" s="46" t="s">
        <v>416</v>
      </c>
      <c r="B189" s="47" t="s">
        <v>483</v>
      </c>
      <c r="C189" s="26">
        <v>922.5</v>
      </c>
      <c r="D189" s="26">
        <v>922.5</v>
      </c>
      <c r="E189" s="60">
        <f t="shared" si="21"/>
        <v>0</v>
      </c>
      <c r="F189" s="26">
        <v>897.4</v>
      </c>
      <c r="G189" s="60">
        <f t="shared" si="22"/>
        <v>-25.100000000000023</v>
      </c>
      <c r="H189" s="26">
        <f t="shared" si="20"/>
        <v>97.27913279132791</v>
      </c>
      <c r="I189" s="26"/>
    </row>
    <row r="190" spans="1:9" ht="52.5" customHeight="1">
      <c r="A190" s="46" t="s">
        <v>277</v>
      </c>
      <c r="B190" s="47" t="s">
        <v>278</v>
      </c>
      <c r="C190" s="26">
        <v>1.4</v>
      </c>
      <c r="D190" s="26">
        <v>1.4</v>
      </c>
      <c r="E190" s="60">
        <f t="shared" si="21"/>
        <v>0</v>
      </c>
      <c r="F190" s="26">
        <v>35.799999999999997</v>
      </c>
      <c r="G190" s="60">
        <f t="shared" si="22"/>
        <v>34.4</v>
      </c>
      <c r="H190" s="26">
        <f t="shared" si="20"/>
        <v>2557.1428571428569</v>
      </c>
      <c r="I190" s="26"/>
    </row>
    <row r="191" spans="1:9" s="30" customFormat="1" ht="18" customHeight="1">
      <c r="A191" s="9" t="s">
        <v>279</v>
      </c>
      <c r="B191" s="10" t="s">
        <v>280</v>
      </c>
      <c r="C191" s="39">
        <f>C192</f>
        <v>9.6999999999999993</v>
      </c>
      <c r="D191" s="39">
        <f>D192</f>
        <v>9.6999999999999993</v>
      </c>
      <c r="E191" s="60">
        <f t="shared" si="21"/>
        <v>0</v>
      </c>
      <c r="F191" s="39">
        <f>F192</f>
        <v>9.6</v>
      </c>
      <c r="G191" s="60">
        <f t="shared" si="22"/>
        <v>-9.9999999999999645E-2</v>
      </c>
      <c r="H191" s="39">
        <f t="shared" si="20"/>
        <v>98.969072164948457</v>
      </c>
      <c r="I191" s="11">
        <f>I192</f>
        <v>0</v>
      </c>
    </row>
    <row r="192" spans="1:9" s="23" customFormat="1" ht="18" customHeight="1">
      <c r="A192" s="19" t="s">
        <v>281</v>
      </c>
      <c r="B192" s="20" t="s">
        <v>282</v>
      </c>
      <c r="C192" s="21">
        <v>9.6999999999999993</v>
      </c>
      <c r="D192" s="21">
        <v>9.6999999999999993</v>
      </c>
      <c r="E192" s="60">
        <f t="shared" si="21"/>
        <v>0</v>
      </c>
      <c r="F192" s="21">
        <v>9.6</v>
      </c>
      <c r="G192" s="60">
        <f t="shared" si="22"/>
        <v>-9.9999999999999645E-2</v>
      </c>
      <c r="H192" s="21">
        <f t="shared" si="20"/>
        <v>98.969072164948457</v>
      </c>
      <c r="I192" s="21"/>
    </row>
    <row r="193" spans="1:9" s="23" customFormat="1" ht="29.25" customHeight="1">
      <c r="A193" s="9" t="s">
        <v>283</v>
      </c>
      <c r="B193" s="10" t="s">
        <v>284</v>
      </c>
      <c r="C193" s="11">
        <f t="shared" ref="C193:E193" si="27">C194+C206</f>
        <v>4304.5</v>
      </c>
      <c r="D193" s="11">
        <f t="shared" si="27"/>
        <v>2221.3999999999996</v>
      </c>
      <c r="E193" s="11">
        <f t="shared" si="27"/>
        <v>-170</v>
      </c>
      <c r="F193" s="11">
        <f>F194+F206</f>
        <v>3421.2999999999997</v>
      </c>
      <c r="G193" s="60">
        <f t="shared" si="22"/>
        <v>1199.9000000000001</v>
      </c>
      <c r="H193" s="11">
        <f t="shared" si="20"/>
        <v>154.01548572972001</v>
      </c>
      <c r="I193" s="11">
        <f>I194+I206</f>
        <v>0</v>
      </c>
    </row>
    <row r="194" spans="1:9" s="30" customFormat="1" ht="16.5" customHeight="1">
      <c r="A194" s="37" t="s">
        <v>285</v>
      </c>
      <c r="B194" s="38" t="s">
        <v>286</v>
      </c>
      <c r="C194" s="11">
        <f>C195</f>
        <v>3196.2999999999997</v>
      </c>
      <c r="D194" s="11">
        <f>D195</f>
        <v>1283.1999999999998</v>
      </c>
      <c r="E194" s="11">
        <f t="shared" ref="E194" si="28">E195+E198+E199+E200+E201+E202+E203+E204</f>
        <v>0</v>
      </c>
      <c r="F194" s="11">
        <f>F195</f>
        <v>1187.6999999999998</v>
      </c>
      <c r="G194" s="60">
        <f t="shared" si="22"/>
        <v>-95.5</v>
      </c>
      <c r="H194" s="11">
        <f t="shared" si="20"/>
        <v>92.557668329177062</v>
      </c>
      <c r="I194" s="11">
        <f>I195</f>
        <v>0</v>
      </c>
    </row>
    <row r="195" spans="1:9" ht="25.5">
      <c r="A195" s="19" t="s">
        <v>287</v>
      </c>
      <c r="B195" s="20" t="s">
        <v>288</v>
      </c>
      <c r="C195" s="21">
        <f>C196+C198+C199+C200+C201+C202+C203+C204+C197</f>
        <v>3196.2999999999997</v>
      </c>
      <c r="D195" s="21">
        <f>D196+D198+D199+D200+D201+D202+D203+D204</f>
        <v>1283.1999999999998</v>
      </c>
      <c r="E195" s="21">
        <f t="shared" ref="E195" si="29">E196+E198+E199+E200+E201+E202+E203+E204</f>
        <v>0</v>
      </c>
      <c r="F195" s="21">
        <f>F196+F198+F199+F200+F201+F202+F203+F204+F197+F205</f>
        <v>1187.6999999999998</v>
      </c>
      <c r="G195" s="60">
        <f t="shared" si="22"/>
        <v>-95.5</v>
      </c>
      <c r="H195" s="21">
        <f t="shared" si="20"/>
        <v>92.557668329177062</v>
      </c>
      <c r="I195" s="21"/>
    </row>
    <row r="196" spans="1:9" ht="52.5" customHeight="1">
      <c r="A196" s="19" t="s">
        <v>851</v>
      </c>
      <c r="B196" s="20" t="s">
        <v>843</v>
      </c>
      <c r="C196" s="21">
        <v>41.5</v>
      </c>
      <c r="D196" s="21">
        <v>41.5</v>
      </c>
      <c r="E196" s="60"/>
      <c r="F196" s="21">
        <v>40.700000000000003</v>
      </c>
      <c r="G196" s="60"/>
      <c r="H196" s="21">
        <f t="shared" si="20"/>
        <v>98.07228915662651</v>
      </c>
      <c r="I196" s="21"/>
    </row>
    <row r="197" spans="1:9" ht="38.25">
      <c r="A197" s="19" t="s">
        <v>911</v>
      </c>
      <c r="B197" s="20" t="s">
        <v>912</v>
      </c>
      <c r="C197" s="21">
        <v>1913.1</v>
      </c>
      <c r="D197" s="21">
        <v>0</v>
      </c>
      <c r="E197" s="60"/>
      <c r="F197" s="21">
        <v>2.7</v>
      </c>
      <c r="G197" s="60"/>
      <c r="H197" s="21"/>
      <c r="I197" s="21"/>
    </row>
    <row r="198" spans="1:9" ht="39.75" customHeight="1">
      <c r="A198" s="19" t="s">
        <v>852</v>
      </c>
      <c r="B198" s="20" t="s">
        <v>844</v>
      </c>
      <c r="C198" s="21">
        <v>216.2</v>
      </c>
      <c r="D198" s="21">
        <v>216.2</v>
      </c>
      <c r="E198" s="60"/>
      <c r="F198" s="21">
        <v>216.2</v>
      </c>
      <c r="G198" s="60"/>
      <c r="H198" s="21">
        <f t="shared" si="20"/>
        <v>100</v>
      </c>
      <c r="I198" s="21"/>
    </row>
    <row r="199" spans="1:9" ht="33" customHeight="1">
      <c r="A199" s="19" t="s">
        <v>853</v>
      </c>
      <c r="B199" s="20" t="s">
        <v>845</v>
      </c>
      <c r="C199" s="21">
        <v>23.6</v>
      </c>
      <c r="D199" s="21">
        <v>23.6</v>
      </c>
      <c r="E199" s="60"/>
      <c r="F199" s="21">
        <v>28.8</v>
      </c>
      <c r="G199" s="60"/>
      <c r="H199" s="21">
        <f t="shared" si="20"/>
        <v>122.03389830508473</v>
      </c>
      <c r="I199" s="21"/>
    </row>
    <row r="200" spans="1:9" ht="52.5" customHeight="1">
      <c r="A200" s="19" t="s">
        <v>854</v>
      </c>
      <c r="B200" s="20" t="s">
        <v>846</v>
      </c>
      <c r="C200" s="21">
        <v>485.8</v>
      </c>
      <c r="D200" s="21">
        <v>485.8</v>
      </c>
      <c r="E200" s="60"/>
      <c r="F200" s="21">
        <v>485.9</v>
      </c>
      <c r="G200" s="60"/>
      <c r="H200" s="21">
        <f t="shared" si="20"/>
        <v>100.02058460271716</v>
      </c>
      <c r="I200" s="21"/>
    </row>
    <row r="201" spans="1:9" ht="39.75" customHeight="1">
      <c r="A201" s="19" t="s">
        <v>855</v>
      </c>
      <c r="B201" s="20" t="s">
        <v>847</v>
      </c>
      <c r="C201" s="21">
        <v>398</v>
      </c>
      <c r="D201" s="21">
        <v>398</v>
      </c>
      <c r="E201" s="60"/>
      <c r="F201" s="21">
        <v>247.6</v>
      </c>
      <c r="G201" s="60"/>
      <c r="H201" s="21">
        <f t="shared" si="20"/>
        <v>62.211055276381913</v>
      </c>
      <c r="I201" s="21"/>
    </row>
    <row r="202" spans="1:9" ht="39.75" customHeight="1">
      <c r="A202" s="19" t="s">
        <v>856</v>
      </c>
      <c r="B202" s="20" t="s">
        <v>848</v>
      </c>
      <c r="C202" s="21">
        <v>0</v>
      </c>
      <c r="D202" s="21">
        <v>0</v>
      </c>
      <c r="E202" s="60"/>
      <c r="F202" s="21">
        <v>13.2</v>
      </c>
      <c r="G202" s="60"/>
      <c r="H202" s="21"/>
      <c r="I202" s="21"/>
    </row>
    <row r="203" spans="1:9" ht="39.75" customHeight="1">
      <c r="A203" s="19" t="s">
        <v>857</v>
      </c>
      <c r="B203" s="20" t="s">
        <v>849</v>
      </c>
      <c r="C203" s="21">
        <v>10.6</v>
      </c>
      <c r="D203" s="21">
        <v>10.6</v>
      </c>
      <c r="E203" s="60"/>
      <c r="F203" s="21">
        <v>10.6</v>
      </c>
      <c r="G203" s="60"/>
      <c r="H203" s="21">
        <f t="shared" si="20"/>
        <v>100</v>
      </c>
      <c r="I203" s="21"/>
    </row>
    <row r="204" spans="1:9" ht="52.5" customHeight="1">
      <c r="A204" s="19" t="s">
        <v>858</v>
      </c>
      <c r="B204" s="20" t="s">
        <v>850</v>
      </c>
      <c r="C204" s="21">
        <v>107.5</v>
      </c>
      <c r="D204" s="21">
        <v>107.5</v>
      </c>
      <c r="E204" s="60"/>
      <c r="F204" s="21">
        <v>117.9</v>
      </c>
      <c r="G204" s="60"/>
      <c r="H204" s="21">
        <f t="shared" si="20"/>
        <v>109.67441860465117</v>
      </c>
      <c r="I204" s="21"/>
    </row>
    <row r="205" spans="1:9" ht="38.25">
      <c r="A205" s="19" t="s">
        <v>884</v>
      </c>
      <c r="B205" s="20" t="s">
        <v>885</v>
      </c>
      <c r="C205" s="21">
        <v>0</v>
      </c>
      <c r="D205" s="21">
        <v>0</v>
      </c>
      <c r="E205" s="60"/>
      <c r="F205" s="21">
        <v>24.1</v>
      </c>
      <c r="G205" s="60"/>
      <c r="H205" s="21"/>
      <c r="I205" s="21"/>
    </row>
    <row r="206" spans="1:9" s="30" customFormat="1">
      <c r="A206" s="37" t="s">
        <v>289</v>
      </c>
      <c r="B206" s="38" t="s">
        <v>290</v>
      </c>
      <c r="C206" s="11">
        <f>C207+C209</f>
        <v>1108.2</v>
      </c>
      <c r="D206" s="11">
        <f>D207+D209</f>
        <v>938.2</v>
      </c>
      <c r="E206" s="60">
        <f t="shared" si="21"/>
        <v>-170</v>
      </c>
      <c r="F206" s="11">
        <f>F207+F209</f>
        <v>2233.6</v>
      </c>
      <c r="G206" s="60">
        <f t="shared" si="22"/>
        <v>1295.3999999999999</v>
      </c>
      <c r="H206" s="11">
        <f t="shared" si="20"/>
        <v>238.07290556384567</v>
      </c>
      <c r="I206" s="11">
        <f>I207+I209</f>
        <v>0</v>
      </c>
    </row>
    <row r="207" spans="1:9" s="23" customFormat="1" ht="25.5">
      <c r="A207" s="34" t="s">
        <v>291</v>
      </c>
      <c r="B207" s="35" t="s">
        <v>292</v>
      </c>
      <c r="C207" s="22">
        <f>C208</f>
        <v>479.1</v>
      </c>
      <c r="D207" s="22">
        <f>D208</f>
        <v>309.10000000000002</v>
      </c>
      <c r="E207" s="60">
        <f t="shared" si="21"/>
        <v>-170</v>
      </c>
      <c r="F207" s="22">
        <f>F208</f>
        <v>658</v>
      </c>
      <c r="G207" s="60">
        <f t="shared" si="22"/>
        <v>348.9</v>
      </c>
      <c r="H207" s="22">
        <f t="shared" si="20"/>
        <v>212.87609187965057</v>
      </c>
      <c r="I207" s="22">
        <f>I208</f>
        <v>0</v>
      </c>
    </row>
    <row r="208" spans="1:9" ht="25.5">
      <c r="A208" s="19" t="s">
        <v>293</v>
      </c>
      <c r="B208" s="20" t="s">
        <v>294</v>
      </c>
      <c r="C208" s="21">
        <v>479.1</v>
      </c>
      <c r="D208" s="21">
        <v>309.10000000000002</v>
      </c>
      <c r="E208" s="60">
        <f t="shared" si="21"/>
        <v>-170</v>
      </c>
      <c r="F208" s="21">
        <v>658</v>
      </c>
      <c r="G208" s="60">
        <f t="shared" si="22"/>
        <v>348.9</v>
      </c>
      <c r="H208" s="21">
        <f t="shared" si="20"/>
        <v>212.87609187965057</v>
      </c>
      <c r="I208" s="21"/>
    </row>
    <row r="209" spans="1:9" s="23" customFormat="1">
      <c r="A209" s="34" t="s">
        <v>295</v>
      </c>
      <c r="B209" s="35" t="s">
        <v>296</v>
      </c>
      <c r="C209" s="22">
        <f>SUM(C210:C213)</f>
        <v>629.1</v>
      </c>
      <c r="D209" s="22">
        <f>SUM(D210:D213)</f>
        <v>629.1</v>
      </c>
      <c r="E209" s="60">
        <f t="shared" si="21"/>
        <v>0</v>
      </c>
      <c r="F209" s="22">
        <f>SUM(F210:F213)</f>
        <v>1575.6</v>
      </c>
      <c r="G209" s="60">
        <f t="shared" si="22"/>
        <v>946.49999999999989</v>
      </c>
      <c r="H209" s="22">
        <f t="shared" si="20"/>
        <v>250.45302813543154</v>
      </c>
      <c r="I209" s="22">
        <f>I210</f>
        <v>0</v>
      </c>
    </row>
    <row r="210" spans="1:9" ht="51" hidden="1">
      <c r="A210" s="19" t="s">
        <v>421</v>
      </c>
      <c r="B210" s="20" t="s">
        <v>419</v>
      </c>
      <c r="C210" s="21">
        <v>0</v>
      </c>
      <c r="D210" s="21">
        <v>0</v>
      </c>
      <c r="E210" s="60">
        <f t="shared" si="21"/>
        <v>0</v>
      </c>
      <c r="F210" s="21">
        <v>0</v>
      </c>
      <c r="G210" s="60">
        <f t="shared" si="22"/>
        <v>0</v>
      </c>
      <c r="H210" s="21" t="e">
        <f t="shared" si="20"/>
        <v>#DIV/0!</v>
      </c>
      <c r="I210" s="21"/>
    </row>
    <row r="211" spans="1:9" ht="66" customHeight="1">
      <c r="A211" s="19" t="s">
        <v>422</v>
      </c>
      <c r="B211" s="20" t="s">
        <v>420</v>
      </c>
      <c r="C211" s="21">
        <v>0</v>
      </c>
      <c r="D211" s="21">
        <v>0</v>
      </c>
      <c r="E211" s="60">
        <f t="shared" si="21"/>
        <v>0</v>
      </c>
      <c r="F211" s="21">
        <v>1.2</v>
      </c>
      <c r="G211" s="60">
        <f t="shared" si="22"/>
        <v>1.2</v>
      </c>
      <c r="H211" s="21"/>
      <c r="I211" s="21"/>
    </row>
    <row r="212" spans="1:9" ht="38.25">
      <c r="A212" s="19" t="s">
        <v>425</v>
      </c>
      <c r="B212" s="20" t="s">
        <v>423</v>
      </c>
      <c r="C212" s="21">
        <v>629.1</v>
      </c>
      <c r="D212" s="21">
        <v>629.1</v>
      </c>
      <c r="E212" s="60">
        <f t="shared" si="21"/>
        <v>0</v>
      </c>
      <c r="F212" s="21">
        <v>1493.3</v>
      </c>
      <c r="G212" s="60">
        <f t="shared" si="22"/>
        <v>864.19999999999993</v>
      </c>
      <c r="H212" s="21">
        <f t="shared" si="20"/>
        <v>237.37084724209186</v>
      </c>
      <c r="I212" s="21"/>
    </row>
    <row r="213" spans="1:9" ht="52.5" customHeight="1">
      <c r="A213" s="19" t="s">
        <v>426</v>
      </c>
      <c r="B213" s="20" t="s">
        <v>424</v>
      </c>
      <c r="C213" s="21">
        <v>0</v>
      </c>
      <c r="D213" s="21">
        <v>0</v>
      </c>
      <c r="E213" s="60">
        <f t="shared" si="21"/>
        <v>0</v>
      </c>
      <c r="F213" s="21">
        <v>81.099999999999994</v>
      </c>
      <c r="G213" s="60">
        <f t="shared" si="22"/>
        <v>81.099999999999994</v>
      </c>
      <c r="H213" s="21"/>
      <c r="I213" s="21"/>
    </row>
    <row r="214" spans="1:9" ht="17.25" customHeight="1">
      <c r="A214" s="9" t="s">
        <v>297</v>
      </c>
      <c r="B214" s="14" t="s">
        <v>298</v>
      </c>
      <c r="C214" s="11">
        <f>C215+C217+C227+C232</f>
        <v>49713</v>
      </c>
      <c r="D214" s="11">
        <f>D215+D217+D227+D232</f>
        <v>20643</v>
      </c>
      <c r="E214" s="60">
        <f t="shared" si="21"/>
        <v>-29070</v>
      </c>
      <c r="F214" s="11">
        <f>F215+F217+F227+F232+F225</f>
        <v>19670</v>
      </c>
      <c r="G214" s="60">
        <f t="shared" si="22"/>
        <v>-973</v>
      </c>
      <c r="H214" s="11">
        <f t="shared" si="20"/>
        <v>95.286537809426918</v>
      </c>
      <c r="I214" s="11">
        <f>I215+I217+I227</f>
        <v>0</v>
      </c>
    </row>
    <row r="215" spans="1:9" s="30" customFormat="1" ht="17.25" customHeight="1">
      <c r="A215" s="13" t="s">
        <v>299</v>
      </c>
      <c r="B215" s="14" t="s">
        <v>300</v>
      </c>
      <c r="C215" s="11">
        <f>C216</f>
        <v>0</v>
      </c>
      <c r="D215" s="11">
        <f>D216</f>
        <v>0</v>
      </c>
      <c r="E215" s="60">
        <f t="shared" si="21"/>
        <v>0</v>
      </c>
      <c r="F215" s="11">
        <f>F216</f>
        <v>11</v>
      </c>
      <c r="G215" s="60">
        <f t="shared" si="22"/>
        <v>11</v>
      </c>
      <c r="H215" s="11"/>
      <c r="I215" s="11">
        <f>I216</f>
        <v>0</v>
      </c>
    </row>
    <row r="216" spans="1:9" ht="17.25" customHeight="1">
      <c r="A216" s="44" t="s">
        <v>301</v>
      </c>
      <c r="B216" s="50" t="s">
        <v>302</v>
      </c>
      <c r="C216" s="21">
        <v>0</v>
      </c>
      <c r="D216" s="21">
        <v>0</v>
      </c>
      <c r="E216" s="60">
        <f t="shared" si="21"/>
        <v>0</v>
      </c>
      <c r="F216" s="21">
        <v>11</v>
      </c>
      <c r="G216" s="60">
        <f t="shared" si="22"/>
        <v>11</v>
      </c>
      <c r="H216" s="21"/>
      <c r="I216" s="21"/>
    </row>
    <row r="217" spans="1:9" s="30" customFormat="1" ht="51">
      <c r="A217" s="13" t="s">
        <v>303</v>
      </c>
      <c r="B217" s="14" t="s">
        <v>304</v>
      </c>
      <c r="C217" s="11">
        <f>C218+C223</f>
        <v>47010</v>
      </c>
      <c r="D217" s="11">
        <f>D218+D223</f>
        <v>17570</v>
      </c>
      <c r="E217" s="60">
        <f t="shared" si="21"/>
        <v>-29440</v>
      </c>
      <c r="F217" s="11">
        <f>F218+F223</f>
        <v>16823</v>
      </c>
      <c r="G217" s="60">
        <f t="shared" si="22"/>
        <v>-747</v>
      </c>
      <c r="H217" s="11">
        <f t="shared" si="20"/>
        <v>95.748434832100173</v>
      </c>
      <c r="I217" s="11">
        <f>I218+I223</f>
        <v>0</v>
      </c>
    </row>
    <row r="218" spans="1:9" s="23" customFormat="1" ht="57.6" customHeight="1">
      <c r="A218" s="51" t="s">
        <v>305</v>
      </c>
      <c r="B218" s="52" t="s">
        <v>306</v>
      </c>
      <c r="C218" s="22">
        <f>C220+C219</f>
        <v>47010</v>
      </c>
      <c r="D218" s="22">
        <f>D220+D219</f>
        <v>17570</v>
      </c>
      <c r="E218" s="60">
        <f t="shared" si="21"/>
        <v>-29440</v>
      </c>
      <c r="F218" s="22">
        <f>F220+F219</f>
        <v>16823</v>
      </c>
      <c r="G218" s="60">
        <f t="shared" si="22"/>
        <v>-747</v>
      </c>
      <c r="H218" s="22">
        <f t="shared" si="20"/>
        <v>95.748434832100173</v>
      </c>
      <c r="I218" s="22">
        <f>I221+I220</f>
        <v>0</v>
      </c>
    </row>
    <row r="219" spans="1:9" s="23" customFormat="1" ht="55.9" customHeight="1">
      <c r="A219" s="44" t="s">
        <v>307</v>
      </c>
      <c r="B219" s="50" t="s">
        <v>308</v>
      </c>
      <c r="C219" s="26">
        <v>0</v>
      </c>
      <c r="D219" s="26">
        <v>0</v>
      </c>
      <c r="E219" s="60">
        <f t="shared" si="21"/>
        <v>0</v>
      </c>
      <c r="F219" s="26">
        <v>19</v>
      </c>
      <c r="G219" s="60">
        <f t="shared" si="22"/>
        <v>19</v>
      </c>
      <c r="H219" s="26"/>
      <c r="I219" s="26"/>
    </row>
    <row r="220" spans="1:9" ht="58.9" customHeight="1">
      <c r="A220" s="44" t="s">
        <v>309</v>
      </c>
      <c r="B220" s="50" t="s">
        <v>310</v>
      </c>
      <c r="C220" s="21">
        <f>C221+C222</f>
        <v>47010</v>
      </c>
      <c r="D220" s="21">
        <f t="shared" ref="D220:F220" si="30">D221+D222</f>
        <v>17570</v>
      </c>
      <c r="E220" s="60">
        <f t="shared" si="21"/>
        <v>-29440</v>
      </c>
      <c r="F220" s="21">
        <f t="shared" si="30"/>
        <v>16804</v>
      </c>
      <c r="G220" s="60">
        <f t="shared" si="22"/>
        <v>-766</v>
      </c>
      <c r="H220" s="21">
        <f t="shared" si="20"/>
        <v>95.64029595902106</v>
      </c>
      <c r="I220" s="21"/>
    </row>
    <row r="221" spans="1:9" ht="76.5">
      <c r="A221" s="44" t="s">
        <v>311</v>
      </c>
      <c r="B221" s="50" t="s">
        <v>427</v>
      </c>
      <c r="C221" s="21">
        <v>42000</v>
      </c>
      <c r="D221" s="21">
        <v>11000</v>
      </c>
      <c r="E221" s="60">
        <f t="shared" si="21"/>
        <v>-31000</v>
      </c>
      <c r="F221" s="21">
        <v>10601.7</v>
      </c>
      <c r="G221" s="60">
        <f t="shared" si="22"/>
        <v>-398.29999999999927</v>
      </c>
      <c r="H221" s="21">
        <f t="shared" si="20"/>
        <v>96.37909090909092</v>
      </c>
      <c r="I221" s="21"/>
    </row>
    <row r="222" spans="1:9" ht="76.5">
      <c r="A222" s="44" t="s">
        <v>312</v>
      </c>
      <c r="B222" s="50" t="s">
        <v>428</v>
      </c>
      <c r="C222" s="21">
        <v>5010</v>
      </c>
      <c r="D222" s="21">
        <v>6570</v>
      </c>
      <c r="E222" s="60">
        <f t="shared" si="21"/>
        <v>1560</v>
      </c>
      <c r="F222" s="21">
        <v>6202.3</v>
      </c>
      <c r="G222" s="60">
        <f t="shared" si="22"/>
        <v>-367.69999999999982</v>
      </c>
      <c r="H222" s="21">
        <f t="shared" si="20"/>
        <v>94.403348554033485</v>
      </c>
      <c r="I222" s="21"/>
    </row>
    <row r="223" spans="1:9" s="23" customFormat="1" ht="58.15" hidden="1" customHeight="1">
      <c r="A223" s="51" t="s">
        <v>313</v>
      </c>
      <c r="B223" s="52" t="s">
        <v>314</v>
      </c>
      <c r="C223" s="22">
        <f>C224</f>
        <v>0</v>
      </c>
      <c r="D223" s="22">
        <f>D224</f>
        <v>0</v>
      </c>
      <c r="E223" s="60">
        <f t="shared" si="21"/>
        <v>0</v>
      </c>
      <c r="F223" s="22">
        <f>F224</f>
        <v>0</v>
      </c>
      <c r="G223" s="60">
        <f t="shared" si="22"/>
        <v>0</v>
      </c>
      <c r="H223" s="22"/>
      <c r="I223" s="22">
        <f>I224</f>
        <v>0</v>
      </c>
    </row>
    <row r="224" spans="1:9" ht="51" hidden="1">
      <c r="A224" s="44" t="s">
        <v>315</v>
      </c>
      <c r="B224" s="50" t="s">
        <v>715</v>
      </c>
      <c r="C224" s="21">
        <v>0</v>
      </c>
      <c r="D224" s="21">
        <v>0</v>
      </c>
      <c r="E224" s="60">
        <f t="shared" si="21"/>
        <v>0</v>
      </c>
      <c r="F224" s="21">
        <v>0</v>
      </c>
      <c r="G224" s="60">
        <f t="shared" si="22"/>
        <v>0</v>
      </c>
      <c r="H224" s="21"/>
      <c r="I224" s="21"/>
    </row>
    <row r="225" spans="1:9" ht="38.25">
      <c r="A225" s="53" t="s">
        <v>915</v>
      </c>
      <c r="B225" s="54" t="s">
        <v>913</v>
      </c>
      <c r="C225" s="39">
        <f t="shared" ref="C225:D225" si="31">C226</f>
        <v>0</v>
      </c>
      <c r="D225" s="39">
        <f t="shared" si="31"/>
        <v>0</v>
      </c>
      <c r="E225" s="66"/>
      <c r="F225" s="39">
        <f>F226</f>
        <v>127.5</v>
      </c>
      <c r="G225" s="66"/>
      <c r="H225" s="39"/>
      <c r="I225" s="21"/>
    </row>
    <row r="226" spans="1:9" ht="38.25">
      <c r="A226" s="44" t="s">
        <v>916</v>
      </c>
      <c r="B226" s="50" t="s">
        <v>914</v>
      </c>
      <c r="C226" s="21">
        <v>0</v>
      </c>
      <c r="D226" s="21">
        <v>0</v>
      </c>
      <c r="E226" s="60"/>
      <c r="F226" s="21">
        <v>127.5</v>
      </c>
      <c r="G226" s="60"/>
      <c r="H226" s="21"/>
      <c r="I226" s="21"/>
    </row>
    <row r="227" spans="1:9" s="30" customFormat="1" ht="25.5">
      <c r="A227" s="53" t="s">
        <v>316</v>
      </c>
      <c r="B227" s="54" t="s">
        <v>317</v>
      </c>
      <c r="C227" s="39">
        <f>C228+C230</f>
        <v>600</v>
      </c>
      <c r="D227" s="39">
        <f>D228+D230</f>
        <v>970</v>
      </c>
      <c r="E227" s="60">
        <f t="shared" si="21"/>
        <v>370</v>
      </c>
      <c r="F227" s="39">
        <f>F228+F230</f>
        <v>862.5</v>
      </c>
      <c r="G227" s="60">
        <f t="shared" si="22"/>
        <v>-107.5</v>
      </c>
      <c r="H227" s="39">
        <f t="shared" si="20"/>
        <v>88.917525773195877</v>
      </c>
      <c r="I227" s="39">
        <f>I228</f>
        <v>0</v>
      </c>
    </row>
    <row r="228" spans="1:9" s="23" customFormat="1" ht="25.5">
      <c r="A228" s="45" t="s">
        <v>318</v>
      </c>
      <c r="B228" s="55" t="s">
        <v>319</v>
      </c>
      <c r="C228" s="22">
        <f>C229</f>
        <v>600</v>
      </c>
      <c r="D228" s="22">
        <f>D229</f>
        <v>970</v>
      </c>
      <c r="E228" s="60">
        <f t="shared" si="21"/>
        <v>370</v>
      </c>
      <c r="F228" s="22">
        <f>F229</f>
        <v>1005.7</v>
      </c>
      <c r="G228" s="60">
        <f t="shared" si="22"/>
        <v>35.700000000000045</v>
      </c>
      <c r="H228" s="22">
        <f t="shared" si="20"/>
        <v>103.68041237113404</v>
      </c>
      <c r="I228" s="22">
        <f>I229</f>
        <v>0</v>
      </c>
    </row>
    <row r="229" spans="1:9" ht="25.5">
      <c r="A229" s="56" t="s">
        <v>320</v>
      </c>
      <c r="B229" s="50" t="s">
        <v>321</v>
      </c>
      <c r="C229" s="21">
        <v>600</v>
      </c>
      <c r="D229" s="21">
        <v>970</v>
      </c>
      <c r="E229" s="60">
        <f t="shared" si="21"/>
        <v>370</v>
      </c>
      <c r="F229" s="21">
        <v>1005.7</v>
      </c>
      <c r="G229" s="60">
        <f t="shared" si="22"/>
        <v>35.700000000000045</v>
      </c>
      <c r="H229" s="21">
        <f t="shared" si="20"/>
        <v>103.68041237113404</v>
      </c>
      <c r="I229" s="21"/>
    </row>
    <row r="230" spans="1:9" s="23" customFormat="1" ht="42.75" customHeight="1">
      <c r="A230" s="45" t="s">
        <v>322</v>
      </c>
      <c r="B230" s="55" t="s">
        <v>323</v>
      </c>
      <c r="C230" s="22">
        <f>C231</f>
        <v>0</v>
      </c>
      <c r="D230" s="22">
        <f>D231</f>
        <v>0</v>
      </c>
      <c r="E230" s="60">
        <f t="shared" si="21"/>
        <v>0</v>
      </c>
      <c r="F230" s="22">
        <f>F231</f>
        <v>-143.19999999999999</v>
      </c>
      <c r="G230" s="60">
        <f t="shared" si="22"/>
        <v>-143.19999999999999</v>
      </c>
      <c r="H230" s="22"/>
      <c r="I230" s="22"/>
    </row>
    <row r="231" spans="1:9" ht="42" customHeight="1">
      <c r="A231" s="56" t="s">
        <v>324</v>
      </c>
      <c r="B231" s="50" t="s">
        <v>325</v>
      </c>
      <c r="C231" s="21">
        <v>0</v>
      </c>
      <c r="D231" s="21">
        <v>0</v>
      </c>
      <c r="E231" s="60">
        <f t="shared" si="21"/>
        <v>0</v>
      </c>
      <c r="F231" s="21">
        <v>-143.19999999999999</v>
      </c>
      <c r="G231" s="60">
        <f t="shared" si="22"/>
        <v>-143.19999999999999</v>
      </c>
      <c r="H231" s="21"/>
      <c r="I231" s="21"/>
    </row>
    <row r="232" spans="1:9" ht="51">
      <c r="A232" s="53" t="s">
        <v>326</v>
      </c>
      <c r="B232" s="54" t="s">
        <v>327</v>
      </c>
      <c r="C232" s="39">
        <f>C233</f>
        <v>2103</v>
      </c>
      <c r="D232" s="39">
        <f>D233</f>
        <v>2103</v>
      </c>
      <c r="E232" s="60">
        <f t="shared" si="21"/>
        <v>0</v>
      </c>
      <c r="F232" s="39">
        <f>F233</f>
        <v>1846</v>
      </c>
      <c r="G232" s="60">
        <f t="shared" si="22"/>
        <v>-257</v>
      </c>
      <c r="H232" s="39">
        <f t="shared" si="20"/>
        <v>87.779362815026147</v>
      </c>
      <c r="I232" s="21"/>
    </row>
    <row r="233" spans="1:9" s="23" customFormat="1" ht="54" customHeight="1">
      <c r="A233" s="45" t="s">
        <v>328</v>
      </c>
      <c r="B233" s="52" t="s">
        <v>329</v>
      </c>
      <c r="C233" s="22">
        <f>C234</f>
        <v>2103</v>
      </c>
      <c r="D233" s="22">
        <f>D234</f>
        <v>2103</v>
      </c>
      <c r="E233" s="60">
        <f t="shared" si="21"/>
        <v>0</v>
      </c>
      <c r="F233" s="22">
        <f>F234</f>
        <v>1846</v>
      </c>
      <c r="G233" s="60">
        <f t="shared" si="22"/>
        <v>-257</v>
      </c>
      <c r="H233" s="22">
        <f t="shared" si="20"/>
        <v>87.779362815026147</v>
      </c>
      <c r="I233" s="22"/>
    </row>
    <row r="234" spans="1:9" ht="56.45" customHeight="1">
      <c r="A234" s="56" t="s">
        <v>330</v>
      </c>
      <c r="B234" s="50" t="s">
        <v>331</v>
      </c>
      <c r="C234" s="21">
        <v>2103</v>
      </c>
      <c r="D234" s="21">
        <v>2103</v>
      </c>
      <c r="E234" s="60">
        <f t="shared" si="21"/>
        <v>0</v>
      </c>
      <c r="F234" s="21">
        <v>1846</v>
      </c>
      <c r="G234" s="60">
        <f t="shared" si="22"/>
        <v>-257</v>
      </c>
      <c r="H234" s="21">
        <f t="shared" si="20"/>
        <v>87.779362815026147</v>
      </c>
      <c r="I234" s="21"/>
    </row>
    <row r="235" spans="1:9" hidden="1">
      <c r="A235" s="9" t="s">
        <v>332</v>
      </c>
      <c r="B235" s="14" t="s">
        <v>333</v>
      </c>
      <c r="C235" s="11">
        <f>C236</f>
        <v>0</v>
      </c>
      <c r="D235" s="11">
        <f>D236</f>
        <v>0</v>
      </c>
      <c r="E235" s="60">
        <f t="shared" si="21"/>
        <v>0</v>
      </c>
      <c r="F235" s="11">
        <f>F236</f>
        <v>0</v>
      </c>
      <c r="G235" s="60">
        <f t="shared" si="22"/>
        <v>0</v>
      </c>
      <c r="H235" s="11" t="e">
        <f t="shared" si="20"/>
        <v>#DIV/0!</v>
      </c>
      <c r="I235" s="11">
        <f>I236</f>
        <v>0</v>
      </c>
    </row>
    <row r="236" spans="1:9" s="30" customFormat="1" ht="25.5" hidden="1">
      <c r="A236" s="13" t="s">
        <v>334</v>
      </c>
      <c r="B236" s="14" t="s">
        <v>335</v>
      </c>
      <c r="C236" s="11">
        <f>C237</f>
        <v>0</v>
      </c>
      <c r="D236" s="11">
        <f>D237</f>
        <v>0</v>
      </c>
      <c r="E236" s="60">
        <f t="shared" si="21"/>
        <v>0</v>
      </c>
      <c r="F236" s="11">
        <f>F237</f>
        <v>0</v>
      </c>
      <c r="G236" s="60">
        <f t="shared" si="22"/>
        <v>0</v>
      </c>
      <c r="H236" s="11" t="e">
        <f t="shared" si="20"/>
        <v>#DIV/0!</v>
      </c>
      <c r="I236" s="11">
        <f>I237</f>
        <v>0</v>
      </c>
    </row>
    <row r="237" spans="1:9" ht="25.5" hidden="1">
      <c r="A237" s="44" t="s">
        <v>336</v>
      </c>
      <c r="B237" s="40" t="s">
        <v>337</v>
      </c>
      <c r="C237" s="21">
        <v>0</v>
      </c>
      <c r="D237" s="21">
        <v>0</v>
      </c>
      <c r="E237" s="60">
        <f t="shared" si="21"/>
        <v>0</v>
      </c>
      <c r="F237" s="21">
        <v>0</v>
      </c>
      <c r="G237" s="60">
        <f t="shared" si="22"/>
        <v>0</v>
      </c>
      <c r="H237" s="21" t="e">
        <f t="shared" si="20"/>
        <v>#DIV/0!</v>
      </c>
      <c r="I237" s="21"/>
    </row>
    <row r="238" spans="1:9">
      <c r="A238" s="9" t="s">
        <v>338</v>
      </c>
      <c r="B238" s="14" t="s">
        <v>339</v>
      </c>
      <c r="C238" s="11">
        <f>C239+C327+C345+C329+C334+C322</f>
        <v>1691.5</v>
      </c>
      <c r="D238" s="11">
        <f>D239+D327+D345+D329+D334+D322</f>
        <v>1691.5</v>
      </c>
      <c r="E238" s="60">
        <f t="shared" si="21"/>
        <v>0</v>
      </c>
      <c r="F238" s="11">
        <f>F239+F327+F345+F329+F334+F322</f>
        <v>64317.9</v>
      </c>
      <c r="G238" s="60">
        <f t="shared" si="22"/>
        <v>62626.400000000001</v>
      </c>
      <c r="H238" s="11">
        <f t="shared" si="20"/>
        <v>3802.4179722140111</v>
      </c>
      <c r="I238" s="11" t="e">
        <f>I239+I246+I247+#REF!+I255+#REF!+I280+I299+#REF!+I302+I345+I348+#REF!+#REF!+#REF!</f>
        <v>#REF!</v>
      </c>
    </row>
    <row r="239" spans="1:9" s="30" customFormat="1" ht="25.5">
      <c r="A239" s="9" t="s">
        <v>529</v>
      </c>
      <c r="B239" s="54" t="s">
        <v>484</v>
      </c>
      <c r="C239" s="39">
        <f>C240+C246+C255+C264+C279+C299+C313+C301+C275+C277+C286+C292+C294+C271</f>
        <v>550.4</v>
      </c>
      <c r="D239" s="39">
        <f>D240+D246+D255+D264+D279+D299+D313+D301+D275+D277+D286+D292+D294+D271</f>
        <v>550.4</v>
      </c>
      <c r="E239" s="60">
        <f t="shared" si="21"/>
        <v>0</v>
      </c>
      <c r="F239" s="39">
        <f>F240+F246+F255+F264+F279+F299+F313+F301+F275+F277+F286+F292+F294+F272</f>
        <v>892.89999999999986</v>
      </c>
      <c r="G239" s="60">
        <f t="shared" si="22"/>
        <v>342.49999999999989</v>
      </c>
      <c r="H239" s="39">
        <f t="shared" si="20"/>
        <v>162.22747093023253</v>
      </c>
      <c r="I239" s="39">
        <f>I240+I241</f>
        <v>0</v>
      </c>
    </row>
    <row r="240" spans="1:9" ht="38.25">
      <c r="A240" s="34" t="s">
        <v>507</v>
      </c>
      <c r="B240" s="55" t="s">
        <v>485</v>
      </c>
      <c r="C240" s="18">
        <f t="shared" ref="C240:E240" si="32">C241</f>
        <v>10.1</v>
      </c>
      <c r="D240" s="18">
        <f t="shared" si="32"/>
        <v>10.1</v>
      </c>
      <c r="E240" s="18">
        <f t="shared" si="32"/>
        <v>0</v>
      </c>
      <c r="F240" s="18">
        <f>F241</f>
        <v>16.3</v>
      </c>
      <c r="G240" s="60">
        <f t="shared" si="22"/>
        <v>6.2000000000000011</v>
      </c>
      <c r="H240" s="18">
        <f t="shared" si="20"/>
        <v>161.38613861386139</v>
      </c>
      <c r="I240" s="18"/>
    </row>
    <row r="241" spans="1:9" ht="51">
      <c r="A241" s="19" t="s">
        <v>508</v>
      </c>
      <c r="B241" s="50" t="s">
        <v>486</v>
      </c>
      <c r="C241" s="26">
        <f>C242+C244+C245</f>
        <v>10.1</v>
      </c>
      <c r="D241" s="26">
        <f>D242+D244+D245</f>
        <v>10.1</v>
      </c>
      <c r="E241" s="60">
        <f t="shared" si="21"/>
        <v>0</v>
      </c>
      <c r="F241" s="26">
        <f>F242+F245+F243</f>
        <v>16.3</v>
      </c>
      <c r="G241" s="60">
        <f t="shared" si="22"/>
        <v>6.2000000000000011</v>
      </c>
      <c r="H241" s="26">
        <f t="shared" si="20"/>
        <v>161.38613861386139</v>
      </c>
      <c r="I241" s="26"/>
    </row>
    <row r="242" spans="1:9" ht="68.45" customHeight="1">
      <c r="A242" s="19" t="s">
        <v>595</v>
      </c>
      <c r="B242" s="50" t="s">
        <v>594</v>
      </c>
      <c r="C242" s="26">
        <v>6.1</v>
      </c>
      <c r="D242" s="26">
        <v>6.1</v>
      </c>
      <c r="E242" s="60">
        <f t="shared" si="21"/>
        <v>0</v>
      </c>
      <c r="F242" s="26">
        <v>8.8000000000000007</v>
      </c>
      <c r="G242" s="60">
        <f t="shared" si="22"/>
        <v>2.7000000000000011</v>
      </c>
      <c r="H242" s="26">
        <f t="shared" ref="H242:H322" si="33">F242/D242*100</f>
        <v>144.26229508196724</v>
      </c>
      <c r="I242" s="26"/>
    </row>
    <row r="243" spans="1:9" ht="68.45" customHeight="1">
      <c r="A243" s="19" t="s">
        <v>917</v>
      </c>
      <c r="B243" s="50" t="s">
        <v>918</v>
      </c>
      <c r="C243" s="26">
        <v>0</v>
      </c>
      <c r="D243" s="26">
        <v>0</v>
      </c>
      <c r="E243" s="60"/>
      <c r="F243" s="26">
        <v>2.5</v>
      </c>
      <c r="G243" s="60"/>
      <c r="H243" s="26"/>
      <c r="I243" s="26"/>
    </row>
    <row r="244" spans="1:9" ht="66.75" hidden="1" customHeight="1">
      <c r="A244" s="19" t="s">
        <v>627</v>
      </c>
      <c r="B244" s="50" t="s">
        <v>626</v>
      </c>
      <c r="C244" s="26">
        <v>0</v>
      </c>
      <c r="D244" s="26">
        <v>0</v>
      </c>
      <c r="E244" s="60">
        <f t="shared" si="21"/>
        <v>0</v>
      </c>
      <c r="F244" s="26">
        <v>0</v>
      </c>
      <c r="G244" s="60">
        <f t="shared" si="22"/>
        <v>0</v>
      </c>
      <c r="H244" s="26" t="e">
        <f t="shared" si="33"/>
        <v>#DIV/0!</v>
      </c>
      <c r="I244" s="26"/>
    </row>
    <row r="245" spans="1:9" ht="51">
      <c r="A245" s="19" t="s">
        <v>671</v>
      </c>
      <c r="B245" s="50" t="s">
        <v>670</v>
      </c>
      <c r="C245" s="26">
        <v>4</v>
      </c>
      <c r="D245" s="26">
        <v>4</v>
      </c>
      <c r="E245" s="60">
        <f t="shared" si="21"/>
        <v>0</v>
      </c>
      <c r="F245" s="26">
        <v>5</v>
      </c>
      <c r="G245" s="60">
        <f t="shared" si="22"/>
        <v>1</v>
      </c>
      <c r="H245" s="26">
        <f t="shared" si="33"/>
        <v>125</v>
      </c>
      <c r="I245" s="26"/>
    </row>
    <row r="246" spans="1:9" s="30" customFormat="1" ht="51">
      <c r="A246" s="34" t="s">
        <v>509</v>
      </c>
      <c r="B246" s="55" t="s">
        <v>487</v>
      </c>
      <c r="C246" s="18">
        <f>C247</f>
        <v>112.19999999999999</v>
      </c>
      <c r="D246" s="18">
        <f>D247</f>
        <v>112.19999999999999</v>
      </c>
      <c r="E246" s="60">
        <f t="shared" si="21"/>
        <v>0</v>
      </c>
      <c r="F246" s="18">
        <f>F247</f>
        <v>124.1</v>
      </c>
      <c r="G246" s="60">
        <f t="shared" si="22"/>
        <v>11.900000000000006</v>
      </c>
      <c r="H246" s="18">
        <f t="shared" si="33"/>
        <v>110.60606060606062</v>
      </c>
      <c r="I246" s="18"/>
    </row>
    <row r="247" spans="1:9" s="61" customFormat="1" ht="65.25" customHeight="1">
      <c r="A247" s="32" t="s">
        <v>510</v>
      </c>
      <c r="B247" s="62" t="s">
        <v>488</v>
      </c>
      <c r="C247" s="26">
        <f>C248+C249+C252+C253+C254+C250+C251</f>
        <v>112.19999999999999</v>
      </c>
      <c r="D247" s="26">
        <f>D248+D249+D252+D253+D254+D250+D251</f>
        <v>112.19999999999999</v>
      </c>
      <c r="E247" s="26">
        <f t="shared" ref="E247" si="34">E248+E249+E252+E253+E254</f>
        <v>0</v>
      </c>
      <c r="F247" s="26">
        <f>F248+F249+F252+F253+F254+F250+F251</f>
        <v>124.1</v>
      </c>
      <c r="G247" s="60">
        <f t="shared" si="22"/>
        <v>11.900000000000006</v>
      </c>
      <c r="H247" s="26">
        <f t="shared" si="33"/>
        <v>110.60606060606062</v>
      </c>
      <c r="I247" s="26" t="e">
        <f>#REF!+#REF!</f>
        <v>#REF!</v>
      </c>
    </row>
    <row r="248" spans="1:9" s="61" customFormat="1" ht="105.75" customHeight="1">
      <c r="A248" s="32" t="s">
        <v>673</v>
      </c>
      <c r="B248" s="62" t="s">
        <v>672</v>
      </c>
      <c r="C248" s="26">
        <v>2</v>
      </c>
      <c r="D248" s="26">
        <v>2</v>
      </c>
      <c r="E248" s="60">
        <f t="shared" si="21"/>
        <v>0</v>
      </c>
      <c r="F248" s="26">
        <v>2.6</v>
      </c>
      <c r="G248" s="60">
        <f t="shared" si="22"/>
        <v>0.60000000000000009</v>
      </c>
      <c r="H248" s="26">
        <f t="shared" si="33"/>
        <v>130</v>
      </c>
      <c r="I248" s="26"/>
    </row>
    <row r="249" spans="1:9" s="61" customFormat="1" ht="86.25" customHeight="1">
      <c r="A249" s="32" t="s">
        <v>600</v>
      </c>
      <c r="B249" s="62" t="s">
        <v>596</v>
      </c>
      <c r="C249" s="26">
        <v>11</v>
      </c>
      <c r="D249" s="26">
        <v>11</v>
      </c>
      <c r="E249" s="60">
        <f t="shared" si="21"/>
        <v>0</v>
      </c>
      <c r="F249" s="26">
        <v>21.2</v>
      </c>
      <c r="G249" s="60">
        <f t="shared" si="22"/>
        <v>10.199999999999999</v>
      </c>
      <c r="H249" s="26">
        <f t="shared" si="33"/>
        <v>192.72727272727272</v>
      </c>
      <c r="I249" s="26"/>
    </row>
    <row r="250" spans="1:9" s="61" customFormat="1" ht="76.5">
      <c r="A250" s="32" t="s">
        <v>886</v>
      </c>
      <c r="B250" s="62" t="s">
        <v>887</v>
      </c>
      <c r="C250" s="26">
        <v>0.1</v>
      </c>
      <c r="D250" s="26">
        <v>0.1</v>
      </c>
      <c r="E250" s="60">
        <f t="shared" si="21"/>
        <v>0</v>
      </c>
      <c r="F250" s="26">
        <v>0</v>
      </c>
      <c r="G250" s="60">
        <f t="shared" si="22"/>
        <v>-0.1</v>
      </c>
      <c r="H250" s="26">
        <f t="shared" si="33"/>
        <v>0</v>
      </c>
      <c r="I250" s="26"/>
    </row>
    <row r="251" spans="1:9" s="61" customFormat="1" ht="89.25">
      <c r="A251" s="32" t="s">
        <v>629</v>
      </c>
      <c r="B251" s="62" t="s">
        <v>628</v>
      </c>
      <c r="C251" s="26">
        <v>0.1</v>
      </c>
      <c r="D251" s="26">
        <v>0.1</v>
      </c>
      <c r="E251" s="60">
        <f t="shared" si="21"/>
        <v>0</v>
      </c>
      <c r="F251" s="26">
        <v>0.5</v>
      </c>
      <c r="G251" s="60">
        <f t="shared" si="22"/>
        <v>0.4</v>
      </c>
      <c r="H251" s="26">
        <f t="shared" si="33"/>
        <v>500</v>
      </c>
      <c r="I251" s="26"/>
    </row>
    <row r="252" spans="1:9" s="61" customFormat="1" ht="117" customHeight="1">
      <c r="A252" s="32" t="s">
        <v>601</v>
      </c>
      <c r="B252" s="62" t="s">
        <v>597</v>
      </c>
      <c r="C252" s="26">
        <v>8.5</v>
      </c>
      <c r="D252" s="26">
        <v>8.5</v>
      </c>
      <c r="E252" s="60">
        <f t="shared" ref="E252:E346" si="35">D252-C252</f>
        <v>0</v>
      </c>
      <c r="F252" s="26">
        <v>9.6</v>
      </c>
      <c r="G252" s="60">
        <f t="shared" ref="G252:G346" si="36">F252-D252</f>
        <v>1.0999999999999996</v>
      </c>
      <c r="H252" s="26">
        <f t="shared" si="33"/>
        <v>112.94117647058823</v>
      </c>
      <c r="I252" s="26"/>
    </row>
    <row r="253" spans="1:9" s="61" customFormat="1" ht="65.25" customHeight="1">
      <c r="A253" s="32" t="s">
        <v>602</v>
      </c>
      <c r="B253" s="62" t="s">
        <v>598</v>
      </c>
      <c r="C253" s="26">
        <v>82.3</v>
      </c>
      <c r="D253" s="26">
        <v>82.3</v>
      </c>
      <c r="E253" s="60">
        <f t="shared" si="35"/>
        <v>0</v>
      </c>
      <c r="F253" s="26">
        <v>89.7</v>
      </c>
      <c r="G253" s="60">
        <f t="shared" si="36"/>
        <v>7.4000000000000057</v>
      </c>
      <c r="H253" s="26">
        <f t="shared" si="33"/>
        <v>108.99149453219927</v>
      </c>
      <c r="I253" s="26"/>
    </row>
    <row r="254" spans="1:9" s="61" customFormat="1" ht="65.25" customHeight="1">
      <c r="A254" s="32" t="s">
        <v>603</v>
      </c>
      <c r="B254" s="62" t="s">
        <v>599</v>
      </c>
      <c r="C254" s="26">
        <v>8.1999999999999993</v>
      </c>
      <c r="D254" s="26">
        <v>8.1999999999999993</v>
      </c>
      <c r="E254" s="60">
        <f t="shared" si="35"/>
        <v>0</v>
      </c>
      <c r="F254" s="26">
        <v>0.5</v>
      </c>
      <c r="G254" s="60">
        <f t="shared" si="36"/>
        <v>-7.6999999999999993</v>
      </c>
      <c r="H254" s="26">
        <f t="shared" si="33"/>
        <v>6.0975609756097571</v>
      </c>
      <c r="I254" s="26"/>
    </row>
    <row r="255" spans="1:9" s="30" customFormat="1" ht="38.25">
      <c r="A255" s="34" t="s">
        <v>511</v>
      </c>
      <c r="B255" s="55" t="s">
        <v>489</v>
      </c>
      <c r="C255" s="18">
        <f>C258+C263+C256</f>
        <v>6.6999999999999993</v>
      </c>
      <c r="D255" s="18">
        <f>D258+D263+D256</f>
        <v>6.6999999999999993</v>
      </c>
      <c r="E255" s="60">
        <f t="shared" si="35"/>
        <v>0</v>
      </c>
      <c r="F255" s="18">
        <f>F258+F263</f>
        <v>11.000000000000002</v>
      </c>
      <c r="G255" s="60">
        <f t="shared" si="36"/>
        <v>4.3000000000000025</v>
      </c>
      <c r="H255" s="18">
        <f t="shared" si="33"/>
        <v>164.17910447761199</v>
      </c>
      <c r="I255" s="18" t="e">
        <f>I258+#REF!+I264+I265+I279+#REF!</f>
        <v>#REF!</v>
      </c>
    </row>
    <row r="256" spans="1:9" s="30" customFormat="1" ht="60.75" customHeight="1">
      <c r="A256" s="24" t="s">
        <v>719</v>
      </c>
      <c r="B256" s="57" t="s">
        <v>717</v>
      </c>
      <c r="C256" s="18">
        <f>C257</f>
        <v>1.1000000000000001</v>
      </c>
      <c r="D256" s="18">
        <f>D257</f>
        <v>1.1000000000000001</v>
      </c>
      <c r="E256" s="18">
        <f t="shared" ref="E256:F256" si="37">E257</f>
        <v>0</v>
      </c>
      <c r="F256" s="18">
        <f t="shared" si="37"/>
        <v>0</v>
      </c>
      <c r="G256" s="60"/>
      <c r="H256" s="18">
        <f t="shared" si="33"/>
        <v>0</v>
      </c>
      <c r="I256" s="18"/>
    </row>
    <row r="257" spans="1:9" s="30" customFormat="1" ht="78.75" customHeight="1">
      <c r="A257" s="24" t="s">
        <v>720</v>
      </c>
      <c r="B257" s="57" t="s">
        <v>718</v>
      </c>
      <c r="C257" s="26">
        <v>1.1000000000000001</v>
      </c>
      <c r="D257" s="26">
        <v>1.1000000000000001</v>
      </c>
      <c r="E257" s="66"/>
      <c r="F257" s="26">
        <v>0</v>
      </c>
      <c r="G257" s="66"/>
      <c r="H257" s="26">
        <f t="shared" si="33"/>
        <v>0</v>
      </c>
      <c r="I257" s="18"/>
    </row>
    <row r="258" spans="1:9" ht="51">
      <c r="A258" s="19" t="s">
        <v>524</v>
      </c>
      <c r="B258" s="57" t="s">
        <v>490</v>
      </c>
      <c r="C258" s="26">
        <f>C259+C261</f>
        <v>5.6</v>
      </c>
      <c r="D258" s="26">
        <f>D259+D261</f>
        <v>5.6</v>
      </c>
      <c r="E258" s="60">
        <f t="shared" si="35"/>
        <v>0</v>
      </c>
      <c r="F258" s="26">
        <f>F259+F261+F260+F262</f>
        <v>11.000000000000002</v>
      </c>
      <c r="G258" s="60">
        <f t="shared" si="36"/>
        <v>5.4000000000000021</v>
      </c>
      <c r="H258" s="26">
        <f t="shared" si="33"/>
        <v>196.42857142857147</v>
      </c>
      <c r="I258" s="26"/>
    </row>
    <row r="259" spans="1:9" ht="66.75" customHeight="1">
      <c r="A259" s="19" t="s">
        <v>605</v>
      </c>
      <c r="B259" s="57" t="s">
        <v>604</v>
      </c>
      <c r="C259" s="26">
        <v>0.1</v>
      </c>
      <c r="D259" s="26">
        <v>0.1</v>
      </c>
      <c r="E259" s="60">
        <f t="shared" si="35"/>
        <v>0</v>
      </c>
      <c r="F259" s="26">
        <v>0.3</v>
      </c>
      <c r="G259" s="60">
        <f t="shared" si="36"/>
        <v>0.19999999999999998</v>
      </c>
      <c r="H259" s="26">
        <f t="shared" si="33"/>
        <v>299.99999999999994</v>
      </c>
      <c r="I259" s="26"/>
    </row>
    <row r="260" spans="1:9" ht="63.75">
      <c r="A260" s="19" t="s">
        <v>736</v>
      </c>
      <c r="B260" s="57" t="s">
        <v>735</v>
      </c>
      <c r="C260" s="26">
        <v>0</v>
      </c>
      <c r="D260" s="26">
        <v>0</v>
      </c>
      <c r="E260" s="60"/>
      <c r="F260" s="26">
        <v>0.9</v>
      </c>
      <c r="G260" s="60"/>
      <c r="H260" s="26"/>
      <c r="I260" s="26"/>
    </row>
    <row r="261" spans="1:9" ht="51">
      <c r="A261" s="19" t="s">
        <v>631</v>
      </c>
      <c r="B261" s="57" t="s">
        <v>630</v>
      </c>
      <c r="C261" s="26">
        <v>5.5</v>
      </c>
      <c r="D261" s="26">
        <v>5.5</v>
      </c>
      <c r="E261" s="60">
        <f t="shared" si="35"/>
        <v>0</v>
      </c>
      <c r="F261" s="26">
        <v>9.8000000000000007</v>
      </c>
      <c r="G261" s="60">
        <f t="shared" si="36"/>
        <v>4.3000000000000007</v>
      </c>
      <c r="H261" s="26">
        <f t="shared" si="33"/>
        <v>178.18181818181819</v>
      </c>
      <c r="I261" s="26"/>
    </row>
    <row r="262" spans="1:9" ht="51" hidden="1">
      <c r="A262" s="19" t="s">
        <v>738</v>
      </c>
      <c r="B262" s="57" t="s">
        <v>737</v>
      </c>
      <c r="C262" s="26">
        <v>0</v>
      </c>
      <c r="D262" s="26">
        <v>0</v>
      </c>
      <c r="E262" s="60"/>
      <c r="F262" s="26">
        <v>0</v>
      </c>
      <c r="G262" s="60"/>
      <c r="H262" s="26"/>
      <c r="I262" s="26"/>
    </row>
    <row r="263" spans="1:9" ht="44.45" hidden="1" customHeight="1">
      <c r="A263" s="19" t="s">
        <v>537</v>
      </c>
      <c r="B263" s="57" t="s">
        <v>536</v>
      </c>
      <c r="C263" s="26">
        <v>0</v>
      </c>
      <c r="D263" s="26">
        <v>0</v>
      </c>
      <c r="E263" s="60">
        <f t="shared" si="35"/>
        <v>0</v>
      </c>
      <c r="F263" s="26">
        <v>0</v>
      </c>
      <c r="G263" s="60">
        <f t="shared" si="36"/>
        <v>0</v>
      </c>
      <c r="H263" s="26"/>
      <c r="I263" s="26"/>
    </row>
    <row r="264" spans="1:9" ht="42.6" customHeight="1">
      <c r="A264" s="34" t="s">
        <v>512</v>
      </c>
      <c r="B264" s="55" t="s">
        <v>491</v>
      </c>
      <c r="C264" s="18">
        <f>C265</f>
        <v>26</v>
      </c>
      <c r="D264" s="18">
        <f>D265+D270</f>
        <v>26</v>
      </c>
      <c r="E264" s="60">
        <f t="shared" si="35"/>
        <v>0</v>
      </c>
      <c r="F264" s="18">
        <f>F265+F270</f>
        <v>0</v>
      </c>
      <c r="G264" s="60">
        <f t="shared" si="36"/>
        <v>-26</v>
      </c>
      <c r="H264" s="18">
        <f t="shared" si="33"/>
        <v>0</v>
      </c>
      <c r="I264" s="18"/>
    </row>
    <row r="265" spans="1:9" ht="51">
      <c r="A265" s="19" t="s">
        <v>525</v>
      </c>
      <c r="B265" s="57" t="s">
        <v>492</v>
      </c>
      <c r="C265" s="26">
        <f>C267+C268+C269+C266</f>
        <v>26</v>
      </c>
      <c r="D265" s="26">
        <f>D267+D268+D269+D266</f>
        <v>26</v>
      </c>
      <c r="E265" s="26">
        <f t="shared" ref="E265" si="38">E267+E268+E269</f>
        <v>0</v>
      </c>
      <c r="F265" s="26">
        <f>F267+F268+F269</f>
        <v>0</v>
      </c>
      <c r="G265" s="60">
        <f t="shared" si="36"/>
        <v>-26</v>
      </c>
      <c r="H265" s="26">
        <f t="shared" si="33"/>
        <v>0</v>
      </c>
      <c r="I265" s="26" t="e">
        <f>#REF!</f>
        <v>#REF!</v>
      </c>
    </row>
    <row r="266" spans="1:9" ht="76.5" hidden="1">
      <c r="A266" s="71" t="s">
        <v>633</v>
      </c>
      <c r="B266" s="65" t="s">
        <v>632</v>
      </c>
      <c r="C266" s="26">
        <v>0</v>
      </c>
      <c r="D266" s="26">
        <v>0</v>
      </c>
      <c r="E266" s="60">
        <f t="shared" si="35"/>
        <v>0</v>
      </c>
      <c r="F266" s="26">
        <v>0</v>
      </c>
      <c r="G266" s="60">
        <f t="shared" si="36"/>
        <v>0</v>
      </c>
      <c r="H266" s="26" t="e">
        <f t="shared" si="33"/>
        <v>#DIV/0!</v>
      </c>
      <c r="I266" s="26"/>
    </row>
    <row r="267" spans="1:9" ht="76.5" hidden="1">
      <c r="A267" s="71" t="s">
        <v>635</v>
      </c>
      <c r="B267" s="65" t="s">
        <v>634</v>
      </c>
      <c r="C267" s="26">
        <v>0</v>
      </c>
      <c r="D267" s="26">
        <v>0</v>
      </c>
      <c r="E267" s="60">
        <f t="shared" si="35"/>
        <v>0</v>
      </c>
      <c r="F267" s="26">
        <v>0</v>
      </c>
      <c r="G267" s="60">
        <f t="shared" si="36"/>
        <v>0</v>
      </c>
      <c r="H267" s="26" t="e">
        <f t="shared" si="33"/>
        <v>#DIV/0!</v>
      </c>
      <c r="I267" s="26"/>
    </row>
    <row r="268" spans="1:9" ht="63.75">
      <c r="A268" s="71" t="s">
        <v>721</v>
      </c>
      <c r="B268" s="65" t="s">
        <v>708</v>
      </c>
      <c r="C268" s="26">
        <v>25</v>
      </c>
      <c r="D268" s="26">
        <v>25</v>
      </c>
      <c r="E268" s="60">
        <f t="shared" si="35"/>
        <v>0</v>
      </c>
      <c r="F268" s="26">
        <v>0</v>
      </c>
      <c r="G268" s="60">
        <f t="shared" si="36"/>
        <v>-25</v>
      </c>
      <c r="H268" s="26">
        <f t="shared" si="33"/>
        <v>0</v>
      </c>
      <c r="I268" s="26"/>
    </row>
    <row r="269" spans="1:9" ht="51">
      <c r="A269" s="71" t="s">
        <v>740</v>
      </c>
      <c r="B269" s="65" t="s">
        <v>739</v>
      </c>
      <c r="C269" s="26">
        <v>1</v>
      </c>
      <c r="D269" s="26">
        <v>1</v>
      </c>
      <c r="E269" s="60">
        <f t="shared" si="35"/>
        <v>0</v>
      </c>
      <c r="F269" s="26">
        <v>0</v>
      </c>
      <c r="G269" s="60">
        <f t="shared" si="36"/>
        <v>-1</v>
      </c>
      <c r="H269" s="26">
        <f t="shared" si="33"/>
        <v>0</v>
      </c>
      <c r="I269" s="26"/>
    </row>
    <row r="270" spans="1:9" ht="51" hidden="1">
      <c r="A270" s="19" t="s">
        <v>577</v>
      </c>
      <c r="B270" s="57" t="s">
        <v>576</v>
      </c>
      <c r="C270" s="26">
        <v>0</v>
      </c>
      <c r="D270" s="26">
        <v>0</v>
      </c>
      <c r="E270" s="60">
        <f t="shared" si="35"/>
        <v>0</v>
      </c>
      <c r="F270" s="26">
        <v>0</v>
      </c>
      <c r="G270" s="60">
        <f t="shared" si="36"/>
        <v>0</v>
      </c>
      <c r="H270" s="26" t="e">
        <f t="shared" si="33"/>
        <v>#DIV/0!</v>
      </c>
      <c r="I270" s="26"/>
    </row>
    <row r="271" spans="1:9" ht="40.5" customHeight="1">
      <c r="A271" s="16" t="s">
        <v>908</v>
      </c>
      <c r="B271" s="55" t="s">
        <v>907</v>
      </c>
      <c r="C271" s="18">
        <f>C272</f>
        <v>0.5</v>
      </c>
      <c r="D271" s="18">
        <f>D272</f>
        <v>0.5</v>
      </c>
      <c r="E271" s="18">
        <f t="shared" ref="E271:F271" si="39">E272</f>
        <v>0</v>
      </c>
      <c r="F271" s="18">
        <f t="shared" si="39"/>
        <v>0</v>
      </c>
      <c r="G271" s="69"/>
      <c r="H271" s="26">
        <f t="shared" si="33"/>
        <v>0</v>
      </c>
      <c r="I271" s="26"/>
    </row>
    <row r="272" spans="1:9" ht="51">
      <c r="A272" s="19" t="s">
        <v>741</v>
      </c>
      <c r="B272" s="57" t="s">
        <v>709</v>
      </c>
      <c r="C272" s="26">
        <v>0.5</v>
      </c>
      <c r="D272" s="26">
        <v>0.5</v>
      </c>
      <c r="E272" s="60">
        <f t="shared" si="35"/>
        <v>0</v>
      </c>
      <c r="F272" s="26">
        <f>F273+F274</f>
        <v>0</v>
      </c>
      <c r="G272" s="60">
        <f t="shared" si="36"/>
        <v>-0.5</v>
      </c>
      <c r="H272" s="26">
        <f t="shared" si="33"/>
        <v>0</v>
      </c>
      <c r="I272" s="26"/>
    </row>
    <row r="273" spans="1:9" ht="76.5" hidden="1">
      <c r="A273" s="19" t="s">
        <v>860</v>
      </c>
      <c r="B273" s="57" t="s">
        <v>859</v>
      </c>
      <c r="C273" s="26">
        <v>0</v>
      </c>
      <c r="D273" s="26">
        <v>0</v>
      </c>
      <c r="E273" s="60">
        <f t="shared" si="35"/>
        <v>0</v>
      </c>
      <c r="F273" s="26">
        <v>0</v>
      </c>
      <c r="G273" s="60">
        <f t="shared" si="36"/>
        <v>0</v>
      </c>
      <c r="H273" s="26"/>
      <c r="I273" s="26"/>
    </row>
    <row r="274" spans="1:9" ht="51" hidden="1">
      <c r="A274" s="19" t="s">
        <v>742</v>
      </c>
      <c r="B274" s="57" t="s">
        <v>710</v>
      </c>
      <c r="C274" s="26">
        <v>0</v>
      </c>
      <c r="D274" s="26">
        <v>0</v>
      </c>
      <c r="E274" s="60">
        <f t="shared" si="35"/>
        <v>0</v>
      </c>
      <c r="F274" s="26">
        <v>0</v>
      </c>
      <c r="G274" s="60">
        <f t="shared" si="36"/>
        <v>0</v>
      </c>
      <c r="H274" s="26"/>
      <c r="I274" s="26"/>
    </row>
    <row r="275" spans="1:9" ht="35.25" hidden="1" customHeight="1">
      <c r="A275" s="19" t="s">
        <v>654</v>
      </c>
      <c r="B275" s="57" t="s">
        <v>653</v>
      </c>
      <c r="C275" s="26">
        <f>C276</f>
        <v>0</v>
      </c>
      <c r="D275" s="26">
        <f>D276</f>
        <v>0</v>
      </c>
      <c r="E275" s="60">
        <f t="shared" si="35"/>
        <v>0</v>
      </c>
      <c r="F275" s="26">
        <f>F276</f>
        <v>0</v>
      </c>
      <c r="G275" s="60">
        <f t="shared" si="36"/>
        <v>0</v>
      </c>
      <c r="H275" s="26" t="e">
        <f t="shared" si="33"/>
        <v>#DIV/0!</v>
      </c>
      <c r="I275" s="26"/>
    </row>
    <row r="276" spans="1:9" ht="66.75" hidden="1" customHeight="1">
      <c r="A276" s="19" t="s">
        <v>669</v>
      </c>
      <c r="B276" s="57" t="s">
        <v>636</v>
      </c>
      <c r="C276" s="26">
        <v>0</v>
      </c>
      <c r="D276" s="26">
        <v>0</v>
      </c>
      <c r="E276" s="60"/>
      <c r="F276" s="26">
        <v>0</v>
      </c>
      <c r="G276" s="60">
        <f t="shared" si="36"/>
        <v>0</v>
      </c>
      <c r="H276" s="26" t="e">
        <f t="shared" si="33"/>
        <v>#DIV/0!</v>
      </c>
      <c r="I276" s="26"/>
    </row>
    <row r="277" spans="1:9" ht="38.25">
      <c r="A277" s="34" t="s">
        <v>570</v>
      </c>
      <c r="B277" s="55" t="s">
        <v>568</v>
      </c>
      <c r="C277" s="18">
        <f>C278</f>
        <v>5</v>
      </c>
      <c r="D277" s="18">
        <f>D278</f>
        <v>5</v>
      </c>
      <c r="E277" s="60">
        <f t="shared" si="35"/>
        <v>0</v>
      </c>
      <c r="F277" s="18">
        <f>F278</f>
        <v>0</v>
      </c>
      <c r="G277" s="60">
        <f t="shared" si="36"/>
        <v>-5</v>
      </c>
      <c r="H277" s="18">
        <f t="shared" si="33"/>
        <v>0</v>
      </c>
      <c r="I277" s="18"/>
    </row>
    <row r="278" spans="1:9" ht="39.75" customHeight="1">
      <c r="A278" s="19" t="s">
        <v>571</v>
      </c>
      <c r="B278" s="57" t="s">
        <v>569</v>
      </c>
      <c r="C278" s="26">
        <v>5</v>
      </c>
      <c r="D278" s="26">
        <v>5</v>
      </c>
      <c r="E278" s="60">
        <f t="shared" si="35"/>
        <v>0</v>
      </c>
      <c r="F278" s="26">
        <v>0</v>
      </c>
      <c r="G278" s="60">
        <f t="shared" si="36"/>
        <v>-5</v>
      </c>
      <c r="H278" s="26">
        <f t="shared" si="33"/>
        <v>0</v>
      </c>
      <c r="I278" s="26"/>
    </row>
    <row r="279" spans="1:9" ht="55.5" customHeight="1">
      <c r="A279" s="34" t="s">
        <v>526</v>
      </c>
      <c r="B279" s="55" t="s">
        <v>493</v>
      </c>
      <c r="C279" s="18">
        <f>C280</f>
        <v>90.2</v>
      </c>
      <c r="D279" s="18">
        <f t="shared" ref="D279:F279" si="40">D280</f>
        <v>90.2</v>
      </c>
      <c r="E279" s="60">
        <f t="shared" si="35"/>
        <v>0</v>
      </c>
      <c r="F279" s="18">
        <f t="shared" si="40"/>
        <v>78.7</v>
      </c>
      <c r="G279" s="60">
        <f t="shared" si="36"/>
        <v>-11.5</v>
      </c>
      <c r="H279" s="18">
        <f t="shared" si="33"/>
        <v>87.250554323725055</v>
      </c>
      <c r="I279" s="18" t="e">
        <f>#REF!</f>
        <v>#REF!</v>
      </c>
    </row>
    <row r="280" spans="1:9" s="30" customFormat="1" ht="66.75" customHeight="1">
      <c r="A280" s="19" t="s">
        <v>513</v>
      </c>
      <c r="B280" s="57" t="s">
        <v>494</v>
      </c>
      <c r="C280" s="26">
        <f>C282+C285</f>
        <v>90.2</v>
      </c>
      <c r="D280" s="26">
        <f>D282+D285</f>
        <v>90.2</v>
      </c>
      <c r="E280" s="60">
        <f t="shared" si="35"/>
        <v>0</v>
      </c>
      <c r="F280" s="26">
        <f>F282+F285+F283+F284</f>
        <v>78.7</v>
      </c>
      <c r="G280" s="60">
        <f t="shared" si="36"/>
        <v>-11.5</v>
      </c>
      <c r="H280" s="26">
        <f t="shared" si="33"/>
        <v>87.250554323725055</v>
      </c>
      <c r="I280" s="26">
        <v>0</v>
      </c>
    </row>
    <row r="281" spans="1:9" s="30" customFormat="1" ht="76.5" hidden="1">
      <c r="A281" s="19" t="s">
        <v>638</v>
      </c>
      <c r="B281" s="57" t="s">
        <v>637</v>
      </c>
      <c r="C281" s="26"/>
      <c r="D281" s="26"/>
      <c r="E281" s="60">
        <f t="shared" si="35"/>
        <v>0</v>
      </c>
      <c r="F281" s="26">
        <v>0</v>
      </c>
      <c r="G281" s="60">
        <f t="shared" si="36"/>
        <v>0</v>
      </c>
      <c r="H281" s="26" t="e">
        <f t="shared" si="33"/>
        <v>#DIV/0!</v>
      </c>
      <c r="I281" s="26"/>
    </row>
    <row r="282" spans="1:9" s="30" customFormat="1" ht="76.5" hidden="1">
      <c r="A282" s="19" t="s">
        <v>675</v>
      </c>
      <c r="B282" s="57" t="s">
        <v>674</v>
      </c>
      <c r="C282" s="26">
        <v>0</v>
      </c>
      <c r="D282" s="26">
        <v>0</v>
      </c>
      <c r="E282" s="60"/>
      <c r="F282" s="26">
        <v>0</v>
      </c>
      <c r="G282" s="60"/>
      <c r="H282" s="26"/>
      <c r="I282" s="26"/>
    </row>
    <row r="283" spans="1:9" s="30" customFormat="1" ht="89.25" hidden="1">
      <c r="A283" s="19" t="s">
        <v>744</v>
      </c>
      <c r="B283" s="57" t="s">
        <v>743</v>
      </c>
      <c r="C283" s="26">
        <v>0</v>
      </c>
      <c r="D283" s="26">
        <v>0</v>
      </c>
      <c r="E283" s="60"/>
      <c r="F283" s="26">
        <v>0</v>
      </c>
      <c r="G283" s="60"/>
      <c r="H283" s="26"/>
      <c r="I283" s="26"/>
    </row>
    <row r="284" spans="1:9" s="30" customFormat="1" ht="79.5" hidden="1" customHeight="1">
      <c r="A284" s="19" t="s">
        <v>862</v>
      </c>
      <c r="B284" s="57" t="s">
        <v>861</v>
      </c>
      <c r="C284" s="26">
        <v>0</v>
      </c>
      <c r="D284" s="26">
        <v>0</v>
      </c>
      <c r="E284" s="60"/>
      <c r="F284" s="26">
        <v>0</v>
      </c>
      <c r="G284" s="60"/>
      <c r="H284" s="26"/>
      <c r="I284" s="26"/>
    </row>
    <row r="285" spans="1:9" s="30" customFormat="1" ht="51">
      <c r="A285" s="19" t="s">
        <v>639</v>
      </c>
      <c r="B285" s="57" t="s">
        <v>790</v>
      </c>
      <c r="C285" s="26">
        <v>90.2</v>
      </c>
      <c r="D285" s="26">
        <v>90.2</v>
      </c>
      <c r="E285" s="60">
        <f t="shared" si="35"/>
        <v>0</v>
      </c>
      <c r="F285" s="26">
        <v>78.7</v>
      </c>
      <c r="G285" s="60">
        <f t="shared" si="36"/>
        <v>-11.5</v>
      </c>
      <c r="H285" s="26">
        <f t="shared" si="33"/>
        <v>87.250554323725055</v>
      </c>
      <c r="I285" s="26"/>
    </row>
    <row r="286" spans="1:9" s="30" customFormat="1" ht="43.9" customHeight="1">
      <c r="A286" s="34" t="s">
        <v>574</v>
      </c>
      <c r="B286" s="55" t="s">
        <v>572</v>
      </c>
      <c r="C286" s="18">
        <f>C287</f>
        <v>6.5</v>
      </c>
      <c r="D286" s="18">
        <f>D287</f>
        <v>6.5</v>
      </c>
      <c r="E286" s="60">
        <f t="shared" si="35"/>
        <v>0</v>
      </c>
      <c r="F286" s="18">
        <f>F287</f>
        <v>1.3</v>
      </c>
      <c r="G286" s="60">
        <f t="shared" si="36"/>
        <v>-5.2</v>
      </c>
      <c r="H286" s="18">
        <f t="shared" si="33"/>
        <v>20</v>
      </c>
      <c r="I286" s="18"/>
    </row>
    <row r="287" spans="1:9" s="30" customFormat="1" ht="69.599999999999994" customHeight="1">
      <c r="A287" s="19" t="s">
        <v>607</v>
      </c>
      <c r="B287" s="57" t="s">
        <v>606</v>
      </c>
      <c r="C287" s="18">
        <f>C288+C289+C290+C291</f>
        <v>6.5</v>
      </c>
      <c r="D287" s="18">
        <f>D288+D289+D290+D291</f>
        <v>6.5</v>
      </c>
      <c r="E287" s="60">
        <f t="shared" si="35"/>
        <v>0</v>
      </c>
      <c r="F287" s="26">
        <f>F288+F289+F290+F291</f>
        <v>1.3</v>
      </c>
      <c r="G287" s="60">
        <f t="shared" si="36"/>
        <v>-5.2</v>
      </c>
      <c r="H287" s="26">
        <f t="shared" si="33"/>
        <v>20</v>
      </c>
      <c r="I287" s="18"/>
    </row>
    <row r="288" spans="1:9" s="30" customFormat="1" ht="89.25" customHeight="1">
      <c r="A288" s="19" t="s">
        <v>641</v>
      </c>
      <c r="B288" s="57" t="s">
        <v>640</v>
      </c>
      <c r="C288" s="26">
        <v>0.5</v>
      </c>
      <c r="D288" s="26">
        <v>0.5</v>
      </c>
      <c r="E288" s="60">
        <f t="shared" si="35"/>
        <v>0</v>
      </c>
      <c r="F288" s="26">
        <v>0</v>
      </c>
      <c r="G288" s="60">
        <f t="shared" si="36"/>
        <v>-0.5</v>
      </c>
      <c r="H288" s="26">
        <f t="shared" si="33"/>
        <v>0</v>
      </c>
      <c r="I288" s="18"/>
    </row>
    <row r="289" spans="1:9" s="30" customFormat="1" ht="92.25" customHeight="1">
      <c r="A289" s="19" t="s">
        <v>643</v>
      </c>
      <c r="B289" s="57" t="s">
        <v>642</v>
      </c>
      <c r="C289" s="26">
        <v>2</v>
      </c>
      <c r="D289" s="26">
        <v>2</v>
      </c>
      <c r="E289" s="66">
        <f t="shared" si="35"/>
        <v>0</v>
      </c>
      <c r="F289" s="26">
        <v>1.3</v>
      </c>
      <c r="G289" s="60">
        <f t="shared" si="36"/>
        <v>-0.7</v>
      </c>
      <c r="H289" s="26">
        <f t="shared" si="33"/>
        <v>65</v>
      </c>
      <c r="I289" s="18"/>
    </row>
    <row r="290" spans="1:9" s="30" customFormat="1" ht="127.5" hidden="1">
      <c r="A290" s="19" t="s">
        <v>668</v>
      </c>
      <c r="B290" s="57" t="s">
        <v>644</v>
      </c>
      <c r="C290" s="18"/>
      <c r="D290" s="18"/>
      <c r="E290" s="60">
        <f t="shared" si="35"/>
        <v>0</v>
      </c>
      <c r="F290" s="26">
        <v>0</v>
      </c>
      <c r="G290" s="60">
        <f t="shared" si="36"/>
        <v>0</v>
      </c>
      <c r="H290" s="26" t="e">
        <f t="shared" si="33"/>
        <v>#DIV/0!</v>
      </c>
      <c r="I290" s="18"/>
    </row>
    <row r="291" spans="1:9" s="30" customFormat="1" ht="81" customHeight="1">
      <c r="A291" s="19" t="s">
        <v>575</v>
      </c>
      <c r="B291" s="57" t="s">
        <v>573</v>
      </c>
      <c r="C291" s="26">
        <v>4</v>
      </c>
      <c r="D291" s="26">
        <v>4</v>
      </c>
      <c r="E291" s="60">
        <f t="shared" si="35"/>
        <v>0</v>
      </c>
      <c r="F291" s="26">
        <v>0</v>
      </c>
      <c r="G291" s="60">
        <f t="shared" si="36"/>
        <v>-4</v>
      </c>
      <c r="H291" s="26">
        <f t="shared" si="33"/>
        <v>0</v>
      </c>
      <c r="I291" s="26"/>
    </row>
    <row r="292" spans="1:9" s="30" customFormat="1" ht="38.25" hidden="1">
      <c r="A292" s="19" t="s">
        <v>678</v>
      </c>
      <c r="B292" s="57" t="s">
        <v>676</v>
      </c>
      <c r="C292" s="26">
        <v>0</v>
      </c>
      <c r="D292" s="26">
        <f>D293</f>
        <v>0</v>
      </c>
      <c r="E292" s="60"/>
      <c r="F292" s="26">
        <f>F293</f>
        <v>0</v>
      </c>
      <c r="G292" s="60"/>
      <c r="H292" s="26" t="e">
        <f t="shared" si="33"/>
        <v>#DIV/0!</v>
      </c>
      <c r="I292" s="26"/>
    </row>
    <row r="293" spans="1:9" s="30" customFormat="1" ht="51" hidden="1">
      <c r="A293" s="19" t="s">
        <v>679</v>
      </c>
      <c r="B293" s="57" t="s">
        <v>677</v>
      </c>
      <c r="C293" s="26">
        <v>0</v>
      </c>
      <c r="D293" s="26"/>
      <c r="E293" s="60"/>
      <c r="F293" s="26"/>
      <c r="G293" s="60"/>
      <c r="H293" s="26" t="e">
        <f t="shared" si="33"/>
        <v>#DIV/0!</v>
      </c>
      <c r="I293" s="26"/>
    </row>
    <row r="294" spans="1:9" s="30" customFormat="1" ht="38.25">
      <c r="A294" s="16" t="s">
        <v>667</v>
      </c>
      <c r="B294" s="55" t="s">
        <v>645</v>
      </c>
      <c r="C294" s="18">
        <f>C295</f>
        <v>1.5</v>
      </c>
      <c r="D294" s="18">
        <f>D295</f>
        <v>1.5</v>
      </c>
      <c r="E294" s="69">
        <f t="shared" si="35"/>
        <v>0</v>
      </c>
      <c r="F294" s="18">
        <f>F295</f>
        <v>0.8</v>
      </c>
      <c r="G294" s="69">
        <f t="shared" si="36"/>
        <v>-0.7</v>
      </c>
      <c r="H294" s="18">
        <f t="shared" si="33"/>
        <v>53.333333333333336</v>
      </c>
      <c r="I294" s="26"/>
    </row>
    <row r="295" spans="1:9" s="30" customFormat="1" ht="51">
      <c r="A295" s="19" t="s">
        <v>666</v>
      </c>
      <c r="B295" s="57" t="s">
        <v>646</v>
      </c>
      <c r="C295" s="26">
        <f>SUM(C296:C298)</f>
        <v>1.5</v>
      </c>
      <c r="D295" s="26">
        <f>SUM(D296:D298)</f>
        <v>1.5</v>
      </c>
      <c r="E295" s="60">
        <f t="shared" si="35"/>
        <v>0</v>
      </c>
      <c r="F295" s="26">
        <f>SUM(F296:F298)</f>
        <v>0.8</v>
      </c>
      <c r="G295" s="60">
        <f t="shared" si="36"/>
        <v>-0.7</v>
      </c>
      <c r="H295" s="26">
        <f t="shared" si="33"/>
        <v>53.333333333333336</v>
      </c>
      <c r="I295" s="26"/>
    </row>
    <row r="296" spans="1:9" s="30" customFormat="1" ht="79.5" customHeight="1">
      <c r="A296" s="19" t="s">
        <v>665</v>
      </c>
      <c r="B296" s="57" t="s">
        <v>647</v>
      </c>
      <c r="C296" s="26">
        <v>0.5</v>
      </c>
      <c r="D296" s="26">
        <v>0.5</v>
      </c>
      <c r="E296" s="60">
        <f t="shared" si="35"/>
        <v>0</v>
      </c>
      <c r="F296" s="26">
        <v>0</v>
      </c>
      <c r="G296" s="60">
        <f t="shared" si="36"/>
        <v>-0.5</v>
      </c>
      <c r="H296" s="26">
        <f t="shared" si="33"/>
        <v>0</v>
      </c>
      <c r="I296" s="26"/>
    </row>
    <row r="297" spans="1:9" s="30" customFormat="1" ht="96" customHeight="1">
      <c r="A297" s="19" t="s">
        <v>664</v>
      </c>
      <c r="B297" s="57" t="s">
        <v>648</v>
      </c>
      <c r="C297" s="26">
        <v>0.5</v>
      </c>
      <c r="D297" s="26">
        <v>0.5</v>
      </c>
      <c r="E297" s="60">
        <f t="shared" si="35"/>
        <v>0</v>
      </c>
      <c r="F297" s="26">
        <v>0.5</v>
      </c>
      <c r="G297" s="60">
        <f t="shared" si="36"/>
        <v>0</v>
      </c>
      <c r="H297" s="26">
        <f t="shared" si="33"/>
        <v>100</v>
      </c>
      <c r="I297" s="26"/>
    </row>
    <row r="298" spans="1:9" s="30" customFormat="1" ht="38.25">
      <c r="A298" s="19" t="s">
        <v>681</v>
      </c>
      <c r="B298" s="57" t="s">
        <v>680</v>
      </c>
      <c r="C298" s="26">
        <v>0.5</v>
      </c>
      <c r="D298" s="26">
        <v>0.5</v>
      </c>
      <c r="E298" s="60">
        <f t="shared" si="35"/>
        <v>0</v>
      </c>
      <c r="F298" s="26">
        <v>0.3</v>
      </c>
      <c r="G298" s="60">
        <f t="shared" si="36"/>
        <v>-0.2</v>
      </c>
      <c r="H298" s="26">
        <f t="shared" si="33"/>
        <v>60</v>
      </c>
      <c r="I298" s="26"/>
    </row>
    <row r="299" spans="1:9" s="30" customFormat="1" ht="63.75" hidden="1">
      <c r="A299" s="34" t="s">
        <v>514</v>
      </c>
      <c r="B299" s="55" t="s">
        <v>495</v>
      </c>
      <c r="C299" s="18">
        <f>C300</f>
        <v>0</v>
      </c>
      <c r="D299" s="18">
        <f>D300</f>
        <v>0</v>
      </c>
      <c r="E299" s="60">
        <f t="shared" si="35"/>
        <v>0</v>
      </c>
      <c r="F299" s="18">
        <f>F300</f>
        <v>0</v>
      </c>
      <c r="G299" s="60">
        <f t="shared" si="36"/>
        <v>0</v>
      </c>
      <c r="H299" s="18" t="e">
        <f t="shared" si="33"/>
        <v>#DIV/0!</v>
      </c>
      <c r="I299" s="18">
        <f>I301</f>
        <v>0</v>
      </c>
    </row>
    <row r="300" spans="1:9" ht="76.5" hidden="1">
      <c r="A300" s="19" t="s">
        <v>527</v>
      </c>
      <c r="B300" s="57" t="s">
        <v>496</v>
      </c>
      <c r="C300" s="26">
        <v>0</v>
      </c>
      <c r="D300" s="26">
        <v>0</v>
      </c>
      <c r="E300" s="60">
        <f t="shared" si="35"/>
        <v>0</v>
      </c>
      <c r="F300" s="26">
        <v>0</v>
      </c>
      <c r="G300" s="60">
        <f t="shared" si="36"/>
        <v>0</v>
      </c>
      <c r="H300" s="18" t="e">
        <f t="shared" si="33"/>
        <v>#DIV/0!</v>
      </c>
      <c r="I300" s="26" t="e">
        <f>#REF!</f>
        <v>#REF!</v>
      </c>
    </row>
    <row r="301" spans="1:9" ht="38.25">
      <c r="A301" s="34" t="s">
        <v>515</v>
      </c>
      <c r="B301" s="55" t="s">
        <v>497</v>
      </c>
      <c r="C301" s="18">
        <f>C302+C312</f>
        <v>94.399999999999991</v>
      </c>
      <c r="D301" s="18">
        <f>D302+D312</f>
        <v>94.399999999999991</v>
      </c>
      <c r="E301" s="60">
        <f t="shared" si="35"/>
        <v>0</v>
      </c>
      <c r="F301" s="18">
        <f>F302+F312</f>
        <v>318.2</v>
      </c>
      <c r="G301" s="60">
        <f t="shared" si="36"/>
        <v>223.8</v>
      </c>
      <c r="H301" s="18">
        <f t="shared" si="33"/>
        <v>337.07627118644069</v>
      </c>
      <c r="I301" s="18"/>
    </row>
    <row r="302" spans="1:9" s="30" customFormat="1" ht="55.9" customHeight="1">
      <c r="A302" s="19" t="s">
        <v>516</v>
      </c>
      <c r="B302" s="57" t="s">
        <v>498</v>
      </c>
      <c r="C302" s="26">
        <f>SUM(C303:C311)</f>
        <v>94.399999999999991</v>
      </c>
      <c r="D302" s="26">
        <f>SUM(D303:D311)</f>
        <v>94.399999999999991</v>
      </c>
      <c r="E302" s="60">
        <f t="shared" si="35"/>
        <v>0</v>
      </c>
      <c r="F302" s="26">
        <f>F303+F305+F304+F310+F311+F308+F306+F309+F307</f>
        <v>318.2</v>
      </c>
      <c r="G302" s="60">
        <f t="shared" si="36"/>
        <v>223.8</v>
      </c>
      <c r="H302" s="26">
        <f t="shared" si="33"/>
        <v>337.07627118644069</v>
      </c>
      <c r="I302" s="26">
        <f>I313</f>
        <v>0</v>
      </c>
    </row>
    <row r="303" spans="1:9" s="30" customFormat="1" ht="109.5" customHeight="1">
      <c r="A303" s="19" t="s">
        <v>610</v>
      </c>
      <c r="B303" s="57" t="s">
        <v>608</v>
      </c>
      <c r="C303" s="26">
        <v>72.8</v>
      </c>
      <c r="D303" s="26">
        <v>72.8</v>
      </c>
      <c r="E303" s="60">
        <f t="shared" si="35"/>
        <v>0</v>
      </c>
      <c r="F303" s="26">
        <v>6.3</v>
      </c>
      <c r="G303" s="60">
        <f t="shared" si="36"/>
        <v>-66.5</v>
      </c>
      <c r="H303" s="26">
        <f t="shared" si="33"/>
        <v>8.6538461538461533</v>
      </c>
      <c r="I303" s="26"/>
    </row>
    <row r="304" spans="1:9" s="30" customFormat="1" ht="55.9" customHeight="1">
      <c r="A304" s="19" t="s">
        <v>663</v>
      </c>
      <c r="B304" s="57" t="s">
        <v>649</v>
      </c>
      <c r="C304" s="26">
        <v>6.1</v>
      </c>
      <c r="D304" s="26">
        <v>6.1</v>
      </c>
      <c r="E304" s="60">
        <f t="shared" si="35"/>
        <v>0</v>
      </c>
      <c r="F304" s="26">
        <v>-0.2</v>
      </c>
      <c r="G304" s="60">
        <f t="shared" si="36"/>
        <v>-6.3</v>
      </c>
      <c r="H304" s="26">
        <f t="shared" si="33"/>
        <v>-3.278688524590164</v>
      </c>
      <c r="I304" s="26"/>
    </row>
    <row r="305" spans="1:9" s="30" customFormat="1" ht="55.9" customHeight="1">
      <c r="A305" s="19" t="s">
        <v>611</v>
      </c>
      <c r="B305" s="57" t="s">
        <v>609</v>
      </c>
      <c r="C305" s="26">
        <v>1.6</v>
      </c>
      <c r="D305" s="26">
        <v>1.6</v>
      </c>
      <c r="E305" s="60">
        <f t="shared" si="35"/>
        <v>0</v>
      </c>
      <c r="F305" s="26">
        <v>5.3</v>
      </c>
      <c r="G305" s="60">
        <f t="shared" si="36"/>
        <v>3.6999999999999997</v>
      </c>
      <c r="H305" s="26">
        <f t="shared" si="33"/>
        <v>331.24999999999994</v>
      </c>
      <c r="I305" s="26"/>
    </row>
    <row r="306" spans="1:9" s="30" customFormat="1" ht="63.75" hidden="1">
      <c r="A306" s="19" t="s">
        <v>746</v>
      </c>
      <c r="B306" s="57" t="s">
        <v>745</v>
      </c>
      <c r="C306" s="26">
        <v>0</v>
      </c>
      <c r="D306" s="26">
        <v>0</v>
      </c>
      <c r="E306" s="60">
        <f t="shared" si="35"/>
        <v>0</v>
      </c>
      <c r="F306" s="26">
        <v>0</v>
      </c>
      <c r="G306" s="60">
        <f t="shared" si="36"/>
        <v>0</v>
      </c>
      <c r="H306" s="26"/>
      <c r="I306" s="26"/>
    </row>
    <row r="307" spans="1:9" s="30" customFormat="1" ht="63.75">
      <c r="A307" s="19" t="s">
        <v>919</v>
      </c>
      <c r="B307" s="57" t="s">
        <v>920</v>
      </c>
      <c r="C307" s="26">
        <v>0</v>
      </c>
      <c r="D307" s="26">
        <v>0</v>
      </c>
      <c r="E307" s="60">
        <f t="shared" si="35"/>
        <v>0</v>
      </c>
      <c r="F307" s="26">
        <v>250</v>
      </c>
      <c r="G307" s="60">
        <f t="shared" si="36"/>
        <v>250</v>
      </c>
      <c r="H307" s="26"/>
      <c r="I307" s="26"/>
    </row>
    <row r="308" spans="1:9" s="30" customFormat="1" ht="92.25" customHeight="1">
      <c r="A308" s="19" t="s">
        <v>683</v>
      </c>
      <c r="B308" s="57" t="s">
        <v>682</v>
      </c>
      <c r="C308" s="26">
        <v>0</v>
      </c>
      <c r="D308" s="26">
        <v>0</v>
      </c>
      <c r="E308" s="60">
        <f>D308-C308</f>
        <v>0</v>
      </c>
      <c r="F308" s="26">
        <v>30</v>
      </c>
      <c r="G308" s="60">
        <f>F308-D308</f>
        <v>30</v>
      </c>
      <c r="H308" s="26"/>
      <c r="I308" s="26"/>
    </row>
    <row r="309" spans="1:9" s="30" customFormat="1" ht="71.45" hidden="1" customHeight="1">
      <c r="A309" s="19" t="s">
        <v>781</v>
      </c>
      <c r="B309" s="57" t="s">
        <v>780</v>
      </c>
      <c r="C309" s="26">
        <v>0</v>
      </c>
      <c r="D309" s="26">
        <v>0</v>
      </c>
      <c r="E309" s="60"/>
      <c r="F309" s="26">
        <v>0</v>
      </c>
      <c r="G309" s="60"/>
      <c r="H309" s="26"/>
      <c r="I309" s="26"/>
    </row>
    <row r="310" spans="1:9" s="30" customFormat="1" ht="98.25" customHeight="1">
      <c r="A310" s="19" t="s">
        <v>662</v>
      </c>
      <c r="B310" s="57" t="s">
        <v>650</v>
      </c>
      <c r="C310" s="26">
        <v>3</v>
      </c>
      <c r="D310" s="26">
        <v>3</v>
      </c>
      <c r="E310" s="60">
        <f t="shared" si="35"/>
        <v>0</v>
      </c>
      <c r="F310" s="26">
        <v>0</v>
      </c>
      <c r="G310" s="60">
        <f t="shared" si="36"/>
        <v>-3</v>
      </c>
      <c r="H310" s="26">
        <f t="shared" si="33"/>
        <v>0</v>
      </c>
      <c r="I310" s="26"/>
    </row>
    <row r="311" spans="1:9" s="30" customFormat="1" ht="55.9" customHeight="1">
      <c r="A311" s="19" t="s">
        <v>661</v>
      </c>
      <c r="B311" s="57" t="s">
        <v>651</v>
      </c>
      <c r="C311" s="26">
        <v>10.9</v>
      </c>
      <c r="D311" s="26">
        <v>10.9</v>
      </c>
      <c r="E311" s="60">
        <f t="shared" si="35"/>
        <v>0</v>
      </c>
      <c r="F311" s="26">
        <v>26.8</v>
      </c>
      <c r="G311" s="60">
        <f t="shared" si="36"/>
        <v>15.9</v>
      </c>
      <c r="H311" s="26">
        <f t="shared" si="33"/>
        <v>245.87155963302752</v>
      </c>
      <c r="I311" s="26"/>
    </row>
    <row r="312" spans="1:9" s="30" customFormat="1" ht="46.5" hidden="1" customHeight="1">
      <c r="A312" s="19" t="s">
        <v>539</v>
      </c>
      <c r="B312" s="57" t="s">
        <v>538</v>
      </c>
      <c r="C312" s="26">
        <v>0</v>
      </c>
      <c r="D312" s="26">
        <v>0</v>
      </c>
      <c r="E312" s="60">
        <f t="shared" si="35"/>
        <v>0</v>
      </c>
      <c r="F312" s="26">
        <v>0</v>
      </c>
      <c r="G312" s="60">
        <f t="shared" si="36"/>
        <v>0</v>
      </c>
      <c r="H312" s="26"/>
      <c r="I312" s="26"/>
    </row>
    <row r="313" spans="1:9" ht="45.75" customHeight="1">
      <c r="A313" s="34" t="s">
        <v>517</v>
      </c>
      <c r="B313" s="55" t="s">
        <v>499</v>
      </c>
      <c r="C313" s="18">
        <f>C314</f>
        <v>197.3</v>
      </c>
      <c r="D313" s="18">
        <f t="shared" ref="D313:F313" si="41">D314</f>
        <v>197.3</v>
      </c>
      <c r="E313" s="60">
        <f t="shared" si="35"/>
        <v>0</v>
      </c>
      <c r="F313" s="18">
        <f t="shared" si="41"/>
        <v>342.5</v>
      </c>
      <c r="G313" s="60">
        <f t="shared" si="36"/>
        <v>145.19999999999999</v>
      </c>
      <c r="H313" s="18">
        <f t="shared" si="33"/>
        <v>173.5935124176381</v>
      </c>
      <c r="I313" s="18"/>
    </row>
    <row r="314" spans="1:9" ht="51">
      <c r="A314" s="19" t="s">
        <v>518</v>
      </c>
      <c r="B314" s="57" t="s">
        <v>500</v>
      </c>
      <c r="C314" s="26">
        <f t="shared" ref="C314:E314" si="42">C320+C321+C315+C319+C316+C317+C318</f>
        <v>197.3</v>
      </c>
      <c r="D314" s="26">
        <f t="shared" si="42"/>
        <v>197.3</v>
      </c>
      <c r="E314" s="26">
        <f t="shared" si="42"/>
        <v>0</v>
      </c>
      <c r="F314" s="26">
        <f>F320+F321+F315+F319+F316+F317+F318</f>
        <v>342.5</v>
      </c>
      <c r="G314" s="60">
        <f t="shared" si="36"/>
        <v>145.19999999999999</v>
      </c>
      <c r="H314" s="26">
        <f t="shared" si="33"/>
        <v>173.5935124176381</v>
      </c>
      <c r="I314" s="26"/>
    </row>
    <row r="315" spans="1:9" ht="70.900000000000006" hidden="1" customHeight="1">
      <c r="A315" s="19" t="s">
        <v>660</v>
      </c>
      <c r="B315" s="57" t="s">
        <v>652</v>
      </c>
      <c r="C315" s="26"/>
      <c r="D315" s="26">
        <v>0</v>
      </c>
      <c r="E315" s="60">
        <f t="shared" si="35"/>
        <v>0</v>
      </c>
      <c r="F315" s="26">
        <v>0</v>
      </c>
      <c r="G315" s="60">
        <f t="shared" si="36"/>
        <v>0</v>
      </c>
      <c r="H315" s="26" t="e">
        <f t="shared" si="33"/>
        <v>#DIV/0!</v>
      </c>
      <c r="I315" s="26"/>
    </row>
    <row r="316" spans="1:9" ht="70.900000000000006" hidden="1" customHeight="1">
      <c r="A316" s="19" t="s">
        <v>749</v>
      </c>
      <c r="B316" s="57" t="s">
        <v>748</v>
      </c>
      <c r="C316" s="26">
        <v>0</v>
      </c>
      <c r="D316" s="26">
        <v>0</v>
      </c>
      <c r="E316" s="60"/>
      <c r="F316" s="26">
        <v>0</v>
      </c>
      <c r="G316" s="60">
        <f t="shared" si="36"/>
        <v>0</v>
      </c>
      <c r="H316" s="26" t="e">
        <f t="shared" si="33"/>
        <v>#DIV/0!</v>
      </c>
      <c r="I316" s="26"/>
    </row>
    <row r="317" spans="1:9" ht="148.5" customHeight="1">
      <c r="A317" s="19" t="s">
        <v>751</v>
      </c>
      <c r="B317" s="57" t="s">
        <v>750</v>
      </c>
      <c r="C317" s="26">
        <v>1</v>
      </c>
      <c r="D317" s="26">
        <v>1</v>
      </c>
      <c r="E317" s="60"/>
      <c r="F317" s="26">
        <v>2.5</v>
      </c>
      <c r="G317" s="60">
        <f t="shared" si="36"/>
        <v>1.5</v>
      </c>
      <c r="H317" s="26">
        <f t="shared" si="33"/>
        <v>250</v>
      </c>
      <c r="I317" s="26"/>
    </row>
    <row r="318" spans="1:9" ht="81.599999999999994" hidden="1" customHeight="1">
      <c r="A318" s="19" t="s">
        <v>753</v>
      </c>
      <c r="B318" s="57" t="s">
        <v>752</v>
      </c>
      <c r="C318" s="26">
        <v>0</v>
      </c>
      <c r="D318" s="26">
        <v>0</v>
      </c>
      <c r="E318" s="60"/>
      <c r="F318" s="26">
        <v>0</v>
      </c>
      <c r="G318" s="60">
        <f t="shared" si="36"/>
        <v>0</v>
      </c>
      <c r="H318" s="26"/>
      <c r="I318" s="26"/>
    </row>
    <row r="319" spans="1:9" ht="96" customHeight="1">
      <c r="A319" s="19" t="s">
        <v>747</v>
      </c>
      <c r="B319" s="57" t="s">
        <v>711</v>
      </c>
      <c r="C319" s="26">
        <v>2</v>
      </c>
      <c r="D319" s="26">
        <v>2</v>
      </c>
      <c r="E319" s="60">
        <f t="shared" si="35"/>
        <v>0</v>
      </c>
      <c r="F319" s="26">
        <v>0</v>
      </c>
      <c r="G319" s="60">
        <f t="shared" si="36"/>
        <v>-2</v>
      </c>
      <c r="H319" s="26">
        <f t="shared" si="33"/>
        <v>0</v>
      </c>
      <c r="I319" s="26"/>
    </row>
    <row r="320" spans="1:9" ht="63.75">
      <c r="A320" s="19" t="s">
        <v>614</v>
      </c>
      <c r="B320" s="57" t="s">
        <v>612</v>
      </c>
      <c r="C320" s="26">
        <v>14</v>
      </c>
      <c r="D320" s="26">
        <v>14</v>
      </c>
      <c r="E320" s="60">
        <f t="shared" si="35"/>
        <v>0</v>
      </c>
      <c r="F320" s="26">
        <v>7.5</v>
      </c>
      <c r="G320" s="60">
        <f t="shared" si="36"/>
        <v>-6.5</v>
      </c>
      <c r="H320" s="26">
        <f t="shared" si="33"/>
        <v>53.571428571428569</v>
      </c>
      <c r="I320" s="26"/>
    </row>
    <row r="321" spans="1:9" ht="57.6" customHeight="1">
      <c r="A321" s="19" t="s">
        <v>615</v>
      </c>
      <c r="B321" s="57" t="s">
        <v>613</v>
      </c>
      <c r="C321" s="26">
        <v>180.3</v>
      </c>
      <c r="D321" s="26">
        <v>180.3</v>
      </c>
      <c r="E321" s="60">
        <f t="shared" si="35"/>
        <v>0</v>
      </c>
      <c r="F321" s="26">
        <v>332.5</v>
      </c>
      <c r="G321" s="60">
        <f t="shared" si="36"/>
        <v>152.19999999999999</v>
      </c>
      <c r="H321" s="26">
        <f t="shared" si="33"/>
        <v>184.41486411536329</v>
      </c>
      <c r="I321" s="26"/>
    </row>
    <row r="322" spans="1:9" ht="76.5">
      <c r="A322" s="16" t="s">
        <v>690</v>
      </c>
      <c r="B322" s="55" t="s">
        <v>688</v>
      </c>
      <c r="C322" s="18">
        <f>C323</f>
        <v>67</v>
      </c>
      <c r="D322" s="18">
        <f>D323</f>
        <v>67</v>
      </c>
      <c r="E322" s="69"/>
      <c r="F322" s="18">
        <f>F323</f>
        <v>18.3</v>
      </c>
      <c r="G322" s="69"/>
      <c r="H322" s="18">
        <f t="shared" si="33"/>
        <v>27.313432835820894</v>
      </c>
      <c r="I322" s="26"/>
    </row>
    <row r="323" spans="1:9" ht="89.25">
      <c r="A323" s="19" t="s">
        <v>691</v>
      </c>
      <c r="B323" s="57" t="s">
        <v>689</v>
      </c>
      <c r="C323" s="26">
        <f>C324+C325</f>
        <v>67</v>
      </c>
      <c r="D323" s="26">
        <f>SUM(D324:D325)</f>
        <v>67</v>
      </c>
      <c r="E323" s="60"/>
      <c r="F323" s="26">
        <f>SUM(F324:F326)</f>
        <v>18.3</v>
      </c>
      <c r="G323" s="60"/>
      <c r="H323" s="26">
        <f t="shared" ref="H323:H325" si="43">F323/D323*100</f>
        <v>27.313432835820894</v>
      </c>
      <c r="I323" s="26"/>
    </row>
    <row r="324" spans="1:9" ht="129" customHeight="1">
      <c r="A324" s="19" t="s">
        <v>687</v>
      </c>
      <c r="B324" s="57" t="s">
        <v>686</v>
      </c>
      <c r="C324" s="26">
        <v>2</v>
      </c>
      <c r="D324" s="26">
        <v>2</v>
      </c>
      <c r="E324" s="60"/>
      <c r="F324" s="26">
        <v>0</v>
      </c>
      <c r="G324" s="60"/>
      <c r="H324" s="26">
        <f t="shared" si="43"/>
        <v>0</v>
      </c>
      <c r="I324" s="26"/>
    </row>
    <row r="325" spans="1:9" ht="105" customHeight="1">
      <c r="A325" s="19" t="s">
        <v>685</v>
      </c>
      <c r="B325" s="57" t="s">
        <v>684</v>
      </c>
      <c r="C325" s="26">
        <v>65</v>
      </c>
      <c r="D325" s="26">
        <v>65</v>
      </c>
      <c r="E325" s="60"/>
      <c r="F325" s="26">
        <v>18.3</v>
      </c>
      <c r="G325" s="60"/>
      <c r="H325" s="26">
        <f t="shared" si="43"/>
        <v>28.153846153846157</v>
      </c>
      <c r="I325" s="26"/>
    </row>
    <row r="326" spans="1:9" ht="111" hidden="1" customHeight="1">
      <c r="A326" s="19" t="s">
        <v>755</v>
      </c>
      <c r="B326" s="57" t="s">
        <v>754</v>
      </c>
      <c r="C326" s="26">
        <v>0</v>
      </c>
      <c r="D326" s="26">
        <v>0</v>
      </c>
      <c r="E326" s="60"/>
      <c r="F326" s="26">
        <v>0</v>
      </c>
      <c r="G326" s="60"/>
      <c r="H326" s="26"/>
      <c r="I326" s="26"/>
    </row>
    <row r="327" spans="1:9" ht="25.5">
      <c r="A327" s="9" t="s">
        <v>528</v>
      </c>
      <c r="B327" s="54" t="s">
        <v>501</v>
      </c>
      <c r="C327" s="39">
        <f>C328</f>
        <v>83</v>
      </c>
      <c r="D327" s="39">
        <f t="shared" ref="D327:F327" si="44">D328</f>
        <v>83</v>
      </c>
      <c r="E327" s="60">
        <f t="shared" si="35"/>
        <v>0</v>
      </c>
      <c r="F327" s="39">
        <f t="shared" si="44"/>
        <v>47.3</v>
      </c>
      <c r="G327" s="60">
        <f t="shared" si="36"/>
        <v>-35.700000000000003</v>
      </c>
      <c r="H327" s="39">
        <f t="shared" ref="H327:H406" si="45">F327/D327*100</f>
        <v>56.98795180722891</v>
      </c>
      <c r="I327" s="39"/>
    </row>
    <row r="328" spans="1:9" ht="29.45" customHeight="1">
      <c r="A328" s="19" t="s">
        <v>519</v>
      </c>
      <c r="B328" s="57" t="s">
        <v>502</v>
      </c>
      <c r="C328" s="26">
        <v>83</v>
      </c>
      <c r="D328" s="26">
        <v>83</v>
      </c>
      <c r="E328" s="60">
        <f t="shared" si="35"/>
        <v>0</v>
      </c>
      <c r="F328" s="26">
        <v>47.3</v>
      </c>
      <c r="G328" s="60">
        <f t="shared" si="36"/>
        <v>-35.700000000000003</v>
      </c>
      <c r="H328" s="26">
        <f t="shared" si="45"/>
        <v>56.98795180722891</v>
      </c>
      <c r="I328" s="26"/>
    </row>
    <row r="329" spans="1:9" ht="63.75">
      <c r="A329" s="9" t="s">
        <v>541</v>
      </c>
      <c r="B329" s="54" t="s">
        <v>540</v>
      </c>
      <c r="C329" s="39">
        <f>C330+C332</f>
        <v>864.09999999999991</v>
      </c>
      <c r="D329" s="39">
        <f>D330+D332</f>
        <v>864.09999999999991</v>
      </c>
      <c r="E329" s="60">
        <f t="shared" si="35"/>
        <v>0</v>
      </c>
      <c r="F329" s="39">
        <f>F330+F332</f>
        <v>1684.7</v>
      </c>
      <c r="G329" s="60">
        <f t="shared" si="36"/>
        <v>820.60000000000014</v>
      </c>
      <c r="H329" s="39">
        <f t="shared" si="45"/>
        <v>194.96586043282031</v>
      </c>
      <c r="I329" s="39"/>
    </row>
    <row r="330" spans="1:9" ht="42" customHeight="1">
      <c r="A330" s="34" t="s">
        <v>544</v>
      </c>
      <c r="B330" s="55" t="s">
        <v>542</v>
      </c>
      <c r="C330" s="18">
        <f>C331</f>
        <v>638.4</v>
      </c>
      <c r="D330" s="18">
        <f t="shared" ref="D330:F330" si="46">D331</f>
        <v>638.4</v>
      </c>
      <c r="E330" s="60">
        <f t="shared" si="35"/>
        <v>0</v>
      </c>
      <c r="F330" s="18">
        <f t="shared" si="46"/>
        <v>1649.8</v>
      </c>
      <c r="G330" s="60">
        <f t="shared" si="36"/>
        <v>1011.4</v>
      </c>
      <c r="H330" s="18">
        <f t="shared" si="45"/>
        <v>258.42731829573938</v>
      </c>
      <c r="I330" s="18"/>
    </row>
    <row r="331" spans="1:9" ht="55.5" customHeight="1">
      <c r="A331" s="19" t="s">
        <v>545</v>
      </c>
      <c r="B331" s="57" t="s">
        <v>543</v>
      </c>
      <c r="C331" s="26">
        <v>638.4</v>
      </c>
      <c r="D331" s="26">
        <v>638.4</v>
      </c>
      <c r="E331" s="60">
        <f t="shared" si="35"/>
        <v>0</v>
      </c>
      <c r="F331" s="26">
        <v>1649.8</v>
      </c>
      <c r="G331" s="60">
        <f t="shared" si="36"/>
        <v>1011.4</v>
      </c>
      <c r="H331" s="26">
        <f t="shared" si="45"/>
        <v>258.42731829573938</v>
      </c>
      <c r="I331" s="26"/>
    </row>
    <row r="332" spans="1:9" ht="54" customHeight="1">
      <c r="A332" s="34" t="s">
        <v>548</v>
      </c>
      <c r="B332" s="55" t="s">
        <v>546</v>
      </c>
      <c r="C332" s="18">
        <f>C333</f>
        <v>225.7</v>
      </c>
      <c r="D332" s="18">
        <f t="shared" ref="D332:F332" si="47">D333</f>
        <v>225.7</v>
      </c>
      <c r="E332" s="60">
        <f t="shared" si="35"/>
        <v>0</v>
      </c>
      <c r="F332" s="18">
        <f t="shared" si="47"/>
        <v>34.9</v>
      </c>
      <c r="G332" s="60">
        <f t="shared" si="36"/>
        <v>-190.79999999999998</v>
      </c>
      <c r="H332" s="18">
        <f t="shared" si="45"/>
        <v>15.463003987594151</v>
      </c>
      <c r="I332" s="18"/>
    </row>
    <row r="333" spans="1:9" ht="42" customHeight="1">
      <c r="A333" s="19" t="s">
        <v>549</v>
      </c>
      <c r="B333" s="57" t="s">
        <v>547</v>
      </c>
      <c r="C333" s="26">
        <v>225.7</v>
      </c>
      <c r="D333" s="26">
        <v>225.7</v>
      </c>
      <c r="E333" s="60">
        <f t="shared" si="35"/>
        <v>0</v>
      </c>
      <c r="F333" s="26">
        <v>34.9</v>
      </c>
      <c r="G333" s="60">
        <f t="shared" si="36"/>
        <v>-190.79999999999998</v>
      </c>
      <c r="H333" s="26">
        <f t="shared" si="45"/>
        <v>15.463003987594151</v>
      </c>
      <c r="I333" s="26"/>
    </row>
    <row r="334" spans="1:9" ht="18" customHeight="1">
      <c r="A334" s="9" t="s">
        <v>554</v>
      </c>
      <c r="B334" s="54" t="s">
        <v>550</v>
      </c>
      <c r="C334" s="39">
        <f>C339</f>
        <v>0</v>
      </c>
      <c r="D334" s="39">
        <f t="shared" ref="D334:I334" si="48">D339</f>
        <v>0</v>
      </c>
      <c r="E334" s="60">
        <f t="shared" si="35"/>
        <v>0</v>
      </c>
      <c r="F334" s="39">
        <f>F339+F335</f>
        <v>0.5</v>
      </c>
      <c r="G334" s="60">
        <f t="shared" si="36"/>
        <v>0.5</v>
      </c>
      <c r="H334" s="39"/>
      <c r="I334" s="39">
        <f t="shared" si="48"/>
        <v>0</v>
      </c>
    </row>
    <row r="335" spans="1:9" ht="55.9" hidden="1" customHeight="1">
      <c r="A335" s="16" t="s">
        <v>757</v>
      </c>
      <c r="B335" s="55" t="s">
        <v>756</v>
      </c>
      <c r="C335" s="18">
        <f t="shared" ref="C335:E335" si="49">C336</f>
        <v>0</v>
      </c>
      <c r="D335" s="18">
        <f t="shared" si="49"/>
        <v>0</v>
      </c>
      <c r="E335" s="18">
        <f t="shared" si="49"/>
        <v>0</v>
      </c>
      <c r="F335" s="18">
        <f>F336</f>
        <v>0</v>
      </c>
      <c r="G335" s="69"/>
      <c r="H335" s="63"/>
      <c r="I335" s="39"/>
    </row>
    <row r="336" spans="1:9" ht="31.15" hidden="1" customHeight="1">
      <c r="A336" s="24" t="s">
        <v>759</v>
      </c>
      <c r="B336" s="57" t="s">
        <v>758</v>
      </c>
      <c r="C336" s="26">
        <v>0</v>
      </c>
      <c r="D336" s="26">
        <v>0</v>
      </c>
      <c r="E336" s="60"/>
      <c r="F336" s="26">
        <v>0</v>
      </c>
      <c r="G336" s="60"/>
      <c r="H336" s="39"/>
      <c r="I336" s="39"/>
    </row>
    <row r="337" spans="1:9" ht="27.6" hidden="1" customHeight="1">
      <c r="A337" s="34" t="s">
        <v>580</v>
      </c>
      <c r="B337" s="55" t="s">
        <v>578</v>
      </c>
      <c r="C337" s="18">
        <f t="shared" ref="C337:I337" si="50">C338</f>
        <v>0</v>
      </c>
      <c r="D337" s="18">
        <f t="shared" si="50"/>
        <v>0</v>
      </c>
      <c r="E337" s="60">
        <f t="shared" si="35"/>
        <v>0</v>
      </c>
      <c r="F337" s="18">
        <f t="shared" si="50"/>
        <v>0</v>
      </c>
      <c r="G337" s="60">
        <f t="shared" si="36"/>
        <v>0</v>
      </c>
      <c r="H337" s="18"/>
      <c r="I337" s="18">
        <f t="shared" si="50"/>
        <v>0</v>
      </c>
    </row>
    <row r="338" spans="1:9" ht="85.15" hidden="1" customHeight="1">
      <c r="A338" s="19" t="s">
        <v>581</v>
      </c>
      <c r="B338" s="57" t="s">
        <v>579</v>
      </c>
      <c r="C338" s="26">
        <v>0</v>
      </c>
      <c r="D338" s="26">
        <v>0</v>
      </c>
      <c r="E338" s="60">
        <f t="shared" si="35"/>
        <v>0</v>
      </c>
      <c r="F338" s="26">
        <v>0</v>
      </c>
      <c r="G338" s="60">
        <f t="shared" si="36"/>
        <v>0</v>
      </c>
      <c r="H338" s="26"/>
      <c r="I338" s="39"/>
    </row>
    <row r="339" spans="1:9" ht="55.15" customHeight="1">
      <c r="A339" s="34" t="s">
        <v>555</v>
      </c>
      <c r="B339" s="55" t="s">
        <v>551</v>
      </c>
      <c r="C339" s="18">
        <f>C340+C344</f>
        <v>0</v>
      </c>
      <c r="D339" s="18">
        <f>D340+D344</f>
        <v>0</v>
      </c>
      <c r="E339" s="60">
        <f t="shared" si="35"/>
        <v>0</v>
      </c>
      <c r="F339" s="18">
        <f>F340+F344</f>
        <v>0.5</v>
      </c>
      <c r="G339" s="60">
        <f t="shared" si="36"/>
        <v>0.5</v>
      </c>
      <c r="H339" s="18"/>
      <c r="I339" s="18">
        <f t="shared" ref="I339" si="51">SUM(I340:I344)</f>
        <v>0</v>
      </c>
    </row>
    <row r="340" spans="1:9" ht="43.15" customHeight="1">
      <c r="A340" s="19" t="s">
        <v>556</v>
      </c>
      <c r="B340" s="57" t="s">
        <v>552</v>
      </c>
      <c r="C340" s="26">
        <v>0</v>
      </c>
      <c r="D340" s="26">
        <f>D341+D342+D343</f>
        <v>0</v>
      </c>
      <c r="E340" s="60">
        <f t="shared" si="35"/>
        <v>0</v>
      </c>
      <c r="F340" s="26">
        <f>F341+F342+F343</f>
        <v>0.5</v>
      </c>
      <c r="G340" s="60">
        <f t="shared" si="36"/>
        <v>0.5</v>
      </c>
      <c r="H340" s="26"/>
      <c r="I340" s="26"/>
    </row>
    <row r="341" spans="1:9" ht="46.15" hidden="1" customHeight="1">
      <c r="A341" s="19" t="s">
        <v>556</v>
      </c>
      <c r="B341" s="57" t="s">
        <v>552</v>
      </c>
      <c r="C341" s="26">
        <v>0</v>
      </c>
      <c r="D341" s="26">
        <v>0</v>
      </c>
      <c r="E341" s="60">
        <f t="shared" si="35"/>
        <v>0</v>
      </c>
      <c r="F341" s="26"/>
      <c r="G341" s="60">
        <f t="shared" si="36"/>
        <v>0</v>
      </c>
      <c r="H341" s="26"/>
      <c r="I341" s="26"/>
    </row>
    <row r="342" spans="1:9" ht="57" hidden="1" customHeight="1">
      <c r="A342" s="19" t="s">
        <v>618</v>
      </c>
      <c r="B342" s="57" t="s">
        <v>616</v>
      </c>
      <c r="C342" s="26">
        <v>0</v>
      </c>
      <c r="D342" s="26"/>
      <c r="E342" s="60">
        <f t="shared" si="35"/>
        <v>0</v>
      </c>
      <c r="F342" s="26"/>
      <c r="G342" s="60">
        <f t="shared" si="36"/>
        <v>0</v>
      </c>
      <c r="H342" s="26" t="e">
        <f t="shared" si="45"/>
        <v>#DIV/0!</v>
      </c>
      <c r="I342" s="26"/>
    </row>
    <row r="343" spans="1:9" ht="84" customHeight="1">
      <c r="A343" s="19" t="s">
        <v>619</v>
      </c>
      <c r="B343" s="57" t="s">
        <v>617</v>
      </c>
      <c r="C343" s="26">
        <v>0</v>
      </c>
      <c r="D343" s="26">
        <v>0</v>
      </c>
      <c r="E343" s="60">
        <f t="shared" si="35"/>
        <v>0</v>
      </c>
      <c r="F343" s="26">
        <v>0.5</v>
      </c>
      <c r="G343" s="60">
        <f t="shared" si="36"/>
        <v>0.5</v>
      </c>
      <c r="H343" s="26"/>
      <c r="I343" s="26"/>
    </row>
    <row r="344" spans="1:9" ht="43.9" hidden="1" customHeight="1">
      <c r="A344" s="19" t="s">
        <v>557</v>
      </c>
      <c r="B344" s="57" t="s">
        <v>553</v>
      </c>
      <c r="C344" s="26">
        <v>0</v>
      </c>
      <c r="D344" s="26">
        <v>0</v>
      </c>
      <c r="E344" s="60">
        <f t="shared" si="35"/>
        <v>0</v>
      </c>
      <c r="F344" s="26">
        <v>0</v>
      </c>
      <c r="G344" s="60">
        <f t="shared" si="36"/>
        <v>0</v>
      </c>
      <c r="H344" s="26" t="e">
        <f t="shared" si="45"/>
        <v>#DIV/0!</v>
      </c>
      <c r="I344" s="26"/>
    </row>
    <row r="345" spans="1:9" s="30" customFormat="1" ht="16.149999999999999" customHeight="1">
      <c r="A345" s="9" t="s">
        <v>520</v>
      </c>
      <c r="B345" s="54" t="s">
        <v>503</v>
      </c>
      <c r="C345" s="39">
        <f>C346+C348</f>
        <v>127</v>
      </c>
      <c r="D345" s="39">
        <f>D346+D348+D347</f>
        <v>127</v>
      </c>
      <c r="E345" s="60">
        <f t="shared" si="35"/>
        <v>0</v>
      </c>
      <c r="F345" s="39">
        <f>F346+F348+F347+F350+F351</f>
        <v>61674.200000000004</v>
      </c>
      <c r="G345" s="60">
        <f t="shared" si="36"/>
        <v>61547.200000000004</v>
      </c>
      <c r="H345" s="39">
        <f t="shared" si="45"/>
        <v>48562.362204724413</v>
      </c>
      <c r="I345" s="39"/>
    </row>
    <row r="346" spans="1:9" s="30" customFormat="1" ht="46.9" customHeight="1">
      <c r="A346" s="19" t="s">
        <v>521</v>
      </c>
      <c r="B346" s="57" t="s">
        <v>504</v>
      </c>
      <c r="C346" s="26">
        <v>52</v>
      </c>
      <c r="D346" s="26">
        <v>52</v>
      </c>
      <c r="E346" s="60">
        <f t="shared" si="35"/>
        <v>0</v>
      </c>
      <c r="F346" s="26">
        <v>37.1</v>
      </c>
      <c r="G346" s="60">
        <f t="shared" si="36"/>
        <v>-14.899999999999999</v>
      </c>
      <c r="H346" s="26">
        <f t="shared" si="45"/>
        <v>71.346153846153854</v>
      </c>
      <c r="I346" s="26"/>
    </row>
    <row r="347" spans="1:9" s="30" customFormat="1" ht="58.9" customHeight="1">
      <c r="A347" s="19" t="s">
        <v>559</v>
      </c>
      <c r="B347" s="57" t="s">
        <v>558</v>
      </c>
      <c r="C347" s="26">
        <v>0</v>
      </c>
      <c r="D347" s="26">
        <v>0</v>
      </c>
      <c r="E347" s="60">
        <f t="shared" ref="E347:E429" si="52">D347-C347</f>
        <v>0</v>
      </c>
      <c r="F347" s="26">
        <v>244</v>
      </c>
      <c r="G347" s="60">
        <f t="shared" ref="G347:G429" si="53">F347-D347</f>
        <v>244</v>
      </c>
      <c r="H347" s="26"/>
      <c r="I347" s="26"/>
    </row>
    <row r="348" spans="1:9" s="30" customFormat="1" ht="25.5">
      <c r="A348" s="34" t="s">
        <v>522</v>
      </c>
      <c r="B348" s="55" t="s">
        <v>505</v>
      </c>
      <c r="C348" s="18">
        <f>C349</f>
        <v>75</v>
      </c>
      <c r="D348" s="18">
        <f t="shared" ref="D348:F348" si="54">D349</f>
        <v>75</v>
      </c>
      <c r="E348" s="60">
        <f t="shared" si="52"/>
        <v>0</v>
      </c>
      <c r="F348" s="18">
        <f t="shared" si="54"/>
        <v>55.5</v>
      </c>
      <c r="G348" s="60">
        <f t="shared" si="53"/>
        <v>-19.5</v>
      </c>
      <c r="H348" s="18">
        <f t="shared" si="45"/>
        <v>74</v>
      </c>
      <c r="I348" s="18"/>
    </row>
    <row r="349" spans="1:9" ht="45" customHeight="1">
      <c r="A349" s="19" t="s">
        <v>523</v>
      </c>
      <c r="B349" s="57" t="s">
        <v>506</v>
      </c>
      <c r="C349" s="26">
        <v>75</v>
      </c>
      <c r="D349" s="26">
        <v>75</v>
      </c>
      <c r="E349" s="60">
        <f t="shared" si="52"/>
        <v>0</v>
      </c>
      <c r="F349" s="26">
        <v>55.5</v>
      </c>
      <c r="G349" s="60">
        <f t="shared" si="53"/>
        <v>-19.5</v>
      </c>
      <c r="H349" s="26">
        <f t="shared" si="45"/>
        <v>74</v>
      </c>
      <c r="I349" s="26"/>
    </row>
    <row r="350" spans="1:9" ht="54" customHeight="1">
      <c r="A350" s="19" t="s">
        <v>921</v>
      </c>
      <c r="B350" s="57" t="s">
        <v>923</v>
      </c>
      <c r="C350" s="26">
        <v>0</v>
      </c>
      <c r="D350" s="26">
        <v>0</v>
      </c>
      <c r="E350" s="60">
        <f t="shared" si="52"/>
        <v>0</v>
      </c>
      <c r="F350" s="26">
        <v>58972.800000000003</v>
      </c>
      <c r="G350" s="60">
        <f t="shared" si="53"/>
        <v>58972.800000000003</v>
      </c>
      <c r="H350" s="26"/>
      <c r="I350" s="26"/>
    </row>
    <row r="351" spans="1:9" ht="54" customHeight="1">
      <c r="A351" s="19" t="s">
        <v>922</v>
      </c>
      <c r="B351" s="57" t="s">
        <v>924</v>
      </c>
      <c r="C351" s="26">
        <v>0</v>
      </c>
      <c r="D351" s="26">
        <v>0</v>
      </c>
      <c r="E351" s="60"/>
      <c r="F351" s="26">
        <v>2364.8000000000002</v>
      </c>
      <c r="G351" s="60">
        <f t="shared" si="53"/>
        <v>2364.8000000000002</v>
      </c>
      <c r="H351" s="26"/>
      <c r="I351" s="26"/>
    </row>
    <row r="352" spans="1:9">
      <c r="A352" s="9" t="s">
        <v>340</v>
      </c>
      <c r="B352" s="10" t="s">
        <v>341</v>
      </c>
      <c r="C352" s="11">
        <f t="shared" ref="C352:E352" si="55">C353+C355+C357</f>
        <v>1105</v>
      </c>
      <c r="D352" s="11">
        <f t="shared" si="55"/>
        <v>1105</v>
      </c>
      <c r="E352" s="11">
        <f t="shared" si="55"/>
        <v>0</v>
      </c>
      <c r="F352" s="11">
        <f>F353+F355+F357</f>
        <v>1037</v>
      </c>
      <c r="G352" s="60">
        <f t="shared" si="53"/>
        <v>-68</v>
      </c>
      <c r="H352" s="11">
        <f t="shared" si="45"/>
        <v>93.84615384615384</v>
      </c>
      <c r="I352" s="11">
        <f>I353+I355</f>
        <v>0</v>
      </c>
    </row>
    <row r="353" spans="1:9" s="30" customFormat="1">
      <c r="A353" s="9" t="s">
        <v>342</v>
      </c>
      <c r="B353" s="10" t="s">
        <v>343</v>
      </c>
      <c r="C353" s="11">
        <f>C354</f>
        <v>0</v>
      </c>
      <c r="D353" s="11">
        <f>D354</f>
        <v>0</v>
      </c>
      <c r="E353" s="60">
        <f t="shared" si="52"/>
        <v>0</v>
      </c>
      <c r="F353" s="11">
        <f>F354</f>
        <v>-47.6</v>
      </c>
      <c r="G353" s="60">
        <f t="shared" si="53"/>
        <v>-47.6</v>
      </c>
      <c r="H353" s="11"/>
      <c r="I353" s="11">
        <f>I354</f>
        <v>0</v>
      </c>
    </row>
    <row r="354" spans="1:9">
      <c r="A354" s="19" t="s">
        <v>344</v>
      </c>
      <c r="B354" s="20" t="s">
        <v>345</v>
      </c>
      <c r="C354" s="21">
        <v>0</v>
      </c>
      <c r="D354" s="21">
        <v>0</v>
      </c>
      <c r="E354" s="60">
        <f t="shared" si="52"/>
        <v>0</v>
      </c>
      <c r="F354" s="21">
        <v>-47.6</v>
      </c>
      <c r="G354" s="60">
        <f t="shared" si="53"/>
        <v>-47.6</v>
      </c>
      <c r="H354" s="21"/>
      <c r="I354" s="21"/>
    </row>
    <row r="355" spans="1:9" s="30" customFormat="1">
      <c r="A355" s="9" t="s">
        <v>346</v>
      </c>
      <c r="B355" s="10" t="s">
        <v>347</v>
      </c>
      <c r="C355" s="11">
        <f>C356</f>
        <v>400</v>
      </c>
      <c r="D355" s="11">
        <f>D356</f>
        <v>400</v>
      </c>
      <c r="E355" s="60">
        <f t="shared" si="52"/>
        <v>0</v>
      </c>
      <c r="F355" s="11">
        <f>F356</f>
        <v>379.6</v>
      </c>
      <c r="G355" s="60">
        <f t="shared" si="53"/>
        <v>-20.399999999999977</v>
      </c>
      <c r="H355" s="11">
        <f t="shared" si="45"/>
        <v>94.9</v>
      </c>
      <c r="I355" s="11">
        <f>I356</f>
        <v>0</v>
      </c>
    </row>
    <row r="356" spans="1:9">
      <c r="A356" s="19" t="s">
        <v>348</v>
      </c>
      <c r="B356" s="20" t="s">
        <v>655</v>
      </c>
      <c r="C356" s="21">
        <v>400</v>
      </c>
      <c r="D356" s="21">
        <v>400</v>
      </c>
      <c r="E356" s="60">
        <f t="shared" si="52"/>
        <v>0</v>
      </c>
      <c r="F356" s="21">
        <v>379.6</v>
      </c>
      <c r="G356" s="60">
        <f t="shared" si="53"/>
        <v>-20.399999999999977</v>
      </c>
      <c r="H356" s="21">
        <f t="shared" si="45"/>
        <v>94.9</v>
      </c>
      <c r="I356" s="21"/>
    </row>
    <row r="357" spans="1:9">
      <c r="A357" s="37" t="s">
        <v>762</v>
      </c>
      <c r="B357" s="38" t="s">
        <v>760</v>
      </c>
      <c r="C357" s="39">
        <f t="shared" ref="C357:E357" si="56">C358</f>
        <v>705.00000000000011</v>
      </c>
      <c r="D357" s="39">
        <f t="shared" si="56"/>
        <v>705.00000000000011</v>
      </c>
      <c r="E357" s="39">
        <f t="shared" si="56"/>
        <v>0</v>
      </c>
      <c r="F357" s="39">
        <f>F358</f>
        <v>705.00000000000011</v>
      </c>
      <c r="G357" s="66"/>
      <c r="H357" s="39">
        <f t="shared" si="45"/>
        <v>100</v>
      </c>
      <c r="I357" s="21"/>
    </row>
    <row r="358" spans="1:9" ht="13.5">
      <c r="A358" s="16" t="s">
        <v>763</v>
      </c>
      <c r="B358" s="17" t="s">
        <v>761</v>
      </c>
      <c r="C358" s="18">
        <f t="shared" ref="C358:E358" si="57">SUM(C359:C371)</f>
        <v>705.00000000000011</v>
      </c>
      <c r="D358" s="18">
        <f t="shared" si="57"/>
        <v>705.00000000000011</v>
      </c>
      <c r="E358" s="18">
        <f t="shared" si="57"/>
        <v>0</v>
      </c>
      <c r="F358" s="18">
        <f>SUM(F359:F371)</f>
        <v>705.00000000000011</v>
      </c>
      <c r="G358" s="69"/>
      <c r="H358" s="21">
        <f t="shared" si="45"/>
        <v>100</v>
      </c>
      <c r="I358" s="21"/>
    </row>
    <row r="359" spans="1:9" ht="25.5">
      <c r="A359" s="19" t="s">
        <v>888</v>
      </c>
      <c r="B359" s="20" t="s">
        <v>863</v>
      </c>
      <c r="C359" s="21">
        <v>26.9</v>
      </c>
      <c r="D359" s="21">
        <v>26.9</v>
      </c>
      <c r="E359" s="60"/>
      <c r="F359" s="21">
        <v>26.9</v>
      </c>
      <c r="G359" s="60"/>
      <c r="H359" s="21">
        <f t="shared" si="45"/>
        <v>100</v>
      </c>
      <c r="I359" s="21"/>
    </row>
    <row r="360" spans="1:9" ht="25.5">
      <c r="A360" s="19" t="s">
        <v>889</v>
      </c>
      <c r="B360" s="20" t="s">
        <v>864</v>
      </c>
      <c r="C360" s="21">
        <v>117.7</v>
      </c>
      <c r="D360" s="21">
        <v>117.7</v>
      </c>
      <c r="E360" s="60"/>
      <c r="F360" s="21">
        <v>117.7</v>
      </c>
      <c r="G360" s="60"/>
      <c r="H360" s="21">
        <f t="shared" si="45"/>
        <v>100</v>
      </c>
      <c r="I360" s="21"/>
    </row>
    <row r="361" spans="1:9" ht="25.5">
      <c r="A361" s="19" t="s">
        <v>890</v>
      </c>
      <c r="B361" s="20" t="s">
        <v>865</v>
      </c>
      <c r="C361" s="21">
        <v>76.900000000000006</v>
      </c>
      <c r="D361" s="21">
        <v>76.900000000000006</v>
      </c>
      <c r="E361" s="60"/>
      <c r="F361" s="21">
        <v>76.900000000000006</v>
      </c>
      <c r="G361" s="60"/>
      <c r="H361" s="21">
        <f t="shared" si="45"/>
        <v>100</v>
      </c>
      <c r="I361" s="21"/>
    </row>
    <row r="362" spans="1:9" ht="25.5">
      <c r="A362" s="19" t="s">
        <v>891</v>
      </c>
      <c r="B362" s="20" t="s">
        <v>866</v>
      </c>
      <c r="C362" s="21">
        <v>38</v>
      </c>
      <c r="D362" s="21">
        <v>38</v>
      </c>
      <c r="E362" s="60"/>
      <c r="F362" s="21">
        <v>38</v>
      </c>
      <c r="G362" s="60"/>
      <c r="H362" s="21">
        <f t="shared" si="45"/>
        <v>100</v>
      </c>
      <c r="I362" s="21"/>
    </row>
    <row r="363" spans="1:9" ht="25.5">
      <c r="A363" s="19" t="s">
        <v>892</v>
      </c>
      <c r="B363" s="20" t="s">
        <v>867</v>
      </c>
      <c r="C363" s="21">
        <v>168.6</v>
      </c>
      <c r="D363" s="21">
        <v>168.6</v>
      </c>
      <c r="E363" s="60"/>
      <c r="F363" s="21">
        <v>168.6</v>
      </c>
      <c r="G363" s="60"/>
      <c r="H363" s="21">
        <f t="shared" si="45"/>
        <v>100</v>
      </c>
      <c r="I363" s="21"/>
    </row>
    <row r="364" spans="1:9" ht="25.5">
      <c r="A364" s="19" t="s">
        <v>893</v>
      </c>
      <c r="B364" s="20" t="s">
        <v>896</v>
      </c>
      <c r="C364" s="21">
        <v>131.30000000000001</v>
      </c>
      <c r="D364" s="21">
        <v>131.30000000000001</v>
      </c>
      <c r="E364" s="60"/>
      <c r="F364" s="21">
        <v>131.30000000000001</v>
      </c>
      <c r="G364" s="60"/>
      <c r="H364" s="21">
        <f t="shared" si="45"/>
        <v>100</v>
      </c>
      <c r="I364" s="21"/>
    </row>
    <row r="365" spans="1:9" ht="25.5">
      <c r="A365" s="19" t="s">
        <v>894</v>
      </c>
      <c r="B365" s="20" t="s">
        <v>896</v>
      </c>
      <c r="C365" s="21">
        <v>119</v>
      </c>
      <c r="D365" s="21">
        <v>119</v>
      </c>
      <c r="E365" s="60"/>
      <c r="F365" s="21">
        <v>119</v>
      </c>
      <c r="G365" s="60"/>
      <c r="H365" s="21">
        <f t="shared" si="45"/>
        <v>100</v>
      </c>
      <c r="I365" s="21"/>
    </row>
    <row r="366" spans="1:9" ht="30.75" customHeight="1">
      <c r="A366" s="19" t="s">
        <v>895</v>
      </c>
      <c r="B366" s="20" t="s">
        <v>897</v>
      </c>
      <c r="C366" s="21">
        <v>26.6</v>
      </c>
      <c r="D366" s="21">
        <v>26.6</v>
      </c>
      <c r="E366" s="60"/>
      <c r="F366" s="21">
        <v>26.6</v>
      </c>
      <c r="G366" s="60"/>
      <c r="H366" s="21">
        <f t="shared" si="45"/>
        <v>100</v>
      </c>
      <c r="I366" s="21"/>
    </row>
    <row r="367" spans="1:9" ht="25.5" hidden="1">
      <c r="A367" s="19" t="s">
        <v>782</v>
      </c>
      <c r="B367" s="20" t="s">
        <v>897</v>
      </c>
      <c r="C367" s="21">
        <v>0</v>
      </c>
      <c r="D367" s="21">
        <v>0</v>
      </c>
      <c r="E367" s="60"/>
      <c r="F367" s="21">
        <v>0</v>
      </c>
      <c r="G367" s="60"/>
      <c r="H367" s="21"/>
      <c r="I367" s="21"/>
    </row>
    <row r="368" spans="1:9" hidden="1">
      <c r="A368" s="19" t="s">
        <v>783</v>
      </c>
      <c r="B368" s="20" t="s">
        <v>898</v>
      </c>
      <c r="C368" s="21">
        <v>0</v>
      </c>
      <c r="D368" s="21">
        <v>0</v>
      </c>
      <c r="E368" s="60"/>
      <c r="F368" s="21">
        <v>0</v>
      </c>
      <c r="G368" s="60"/>
      <c r="H368" s="21"/>
      <c r="I368" s="21"/>
    </row>
    <row r="369" spans="1:11" ht="25.5" hidden="1">
      <c r="A369" s="19" t="s">
        <v>784</v>
      </c>
      <c r="B369" s="20" t="s">
        <v>785</v>
      </c>
      <c r="C369" s="21">
        <v>0</v>
      </c>
      <c r="D369" s="21">
        <v>0</v>
      </c>
      <c r="E369" s="60"/>
      <c r="F369" s="21">
        <v>0</v>
      </c>
      <c r="G369" s="60"/>
      <c r="H369" s="21"/>
      <c r="I369" s="21"/>
    </row>
    <row r="370" spans="1:11" ht="25.5" hidden="1">
      <c r="A370" s="19" t="s">
        <v>786</v>
      </c>
      <c r="B370" s="20" t="s">
        <v>787</v>
      </c>
      <c r="C370" s="21">
        <v>0</v>
      </c>
      <c r="D370" s="21">
        <v>0</v>
      </c>
      <c r="E370" s="60"/>
      <c r="F370" s="21">
        <v>0</v>
      </c>
      <c r="G370" s="60"/>
      <c r="H370" s="21"/>
      <c r="I370" s="21"/>
    </row>
    <row r="371" spans="1:11" ht="28.9" hidden="1" customHeight="1">
      <c r="A371" s="19" t="s">
        <v>788</v>
      </c>
      <c r="B371" s="20" t="s">
        <v>789</v>
      </c>
      <c r="C371" s="21">
        <v>0</v>
      </c>
      <c r="D371" s="21">
        <v>0</v>
      </c>
      <c r="E371" s="60"/>
      <c r="F371" s="21">
        <v>0</v>
      </c>
      <c r="G371" s="60"/>
      <c r="H371" s="21"/>
      <c r="I371" s="21"/>
    </row>
    <row r="372" spans="1:11" ht="18.75" customHeight="1">
      <c r="A372" s="9" t="s">
        <v>764</v>
      </c>
      <c r="B372" s="14" t="s">
        <v>349</v>
      </c>
      <c r="C372" s="11">
        <f>C373+C445+C458+C449+C442</f>
        <v>670046.99999999988</v>
      </c>
      <c r="D372" s="11">
        <f>D373+D445+D458+D449+D442</f>
        <v>963040.8</v>
      </c>
      <c r="E372" s="60">
        <f t="shared" si="52"/>
        <v>292993.80000000016</v>
      </c>
      <c r="F372" s="11">
        <f>F373+F445+F458+F449+F442</f>
        <v>762874.8</v>
      </c>
      <c r="G372" s="60">
        <f t="shared" si="53"/>
        <v>-200166</v>
      </c>
      <c r="H372" s="11">
        <f t="shared" si="45"/>
        <v>79.215210819728512</v>
      </c>
      <c r="I372" s="11" t="e">
        <f>I373+I445+I458+I449</f>
        <v>#REF!</v>
      </c>
    </row>
    <row r="373" spans="1:11" ht="25.5">
      <c r="A373" s="41" t="s">
        <v>765</v>
      </c>
      <c r="B373" s="10" t="s">
        <v>766</v>
      </c>
      <c r="C373" s="11">
        <f>C374+C377+C414+C431</f>
        <v>669677.39999999991</v>
      </c>
      <c r="D373" s="11">
        <f>D374+D377+D414+D431</f>
        <v>739293</v>
      </c>
      <c r="E373" s="60">
        <f t="shared" si="52"/>
        <v>69615.600000000093</v>
      </c>
      <c r="F373" s="11">
        <f>F374+F377+F414+F431</f>
        <v>739221.70000000007</v>
      </c>
      <c r="G373" s="60">
        <f t="shared" si="53"/>
        <v>-71.299999999930151</v>
      </c>
      <c r="H373" s="11">
        <f t="shared" si="45"/>
        <v>99.99035565060133</v>
      </c>
      <c r="I373" s="11" t="e">
        <f>I374+I377+I414+I431</f>
        <v>#REF!</v>
      </c>
    </row>
    <row r="374" spans="1:11" s="30" customFormat="1" ht="16.899999999999999" customHeight="1">
      <c r="A374" s="13" t="s">
        <v>779</v>
      </c>
      <c r="B374" s="14" t="s">
        <v>767</v>
      </c>
      <c r="C374" s="11">
        <f>C375</f>
        <v>20712.3</v>
      </c>
      <c r="D374" s="11">
        <f>D375</f>
        <v>19360.400000000001</v>
      </c>
      <c r="E374" s="11" t="e">
        <f>#REF!+E375</f>
        <v>#REF!</v>
      </c>
      <c r="F374" s="11">
        <f>F375</f>
        <v>19360.400000000001</v>
      </c>
      <c r="G374" s="60">
        <f t="shared" si="53"/>
        <v>0</v>
      </c>
      <c r="H374" s="11">
        <f t="shared" si="45"/>
        <v>100</v>
      </c>
      <c r="I374" s="11" t="e">
        <f>#REF!+#REF!</f>
        <v>#REF!</v>
      </c>
    </row>
    <row r="375" spans="1:11" s="30" customFormat="1" ht="13.5">
      <c r="A375" s="45" t="s">
        <v>869</v>
      </c>
      <c r="B375" s="55" t="s">
        <v>870</v>
      </c>
      <c r="C375" s="18">
        <f>C376</f>
        <v>20712.3</v>
      </c>
      <c r="D375" s="18">
        <f>D376</f>
        <v>19360.400000000001</v>
      </c>
      <c r="E375" s="70"/>
      <c r="F375" s="18">
        <f>F376</f>
        <v>19360.400000000001</v>
      </c>
      <c r="G375" s="69"/>
      <c r="H375" s="18">
        <f t="shared" si="45"/>
        <v>100</v>
      </c>
      <c r="I375" s="11"/>
    </row>
    <row r="376" spans="1:11" s="30" customFormat="1">
      <c r="A376" s="56" t="s">
        <v>868</v>
      </c>
      <c r="B376" s="57" t="s">
        <v>871</v>
      </c>
      <c r="C376" s="26">
        <v>20712.3</v>
      </c>
      <c r="D376" s="26">
        <v>19360.400000000001</v>
      </c>
      <c r="E376" s="68"/>
      <c r="F376" s="26">
        <v>19360.400000000001</v>
      </c>
      <c r="G376" s="60"/>
      <c r="H376" s="26">
        <f t="shared" si="45"/>
        <v>100</v>
      </c>
      <c r="I376" s="11"/>
    </row>
    <row r="377" spans="1:11" s="30" customFormat="1" ht="27.6" customHeight="1">
      <c r="A377" s="13" t="s">
        <v>449</v>
      </c>
      <c r="B377" s="14" t="s">
        <v>350</v>
      </c>
      <c r="C377" s="11">
        <f>C382+C388+C392+C394+C396+C400+C402+C404+C410+C412+C384+C386+C408</f>
        <v>14018.4</v>
      </c>
      <c r="D377" s="11">
        <f>D382+D388+D392+D394+D396+D400+D402+D404+D410+D412+D384+D386+D408+D390+D398</f>
        <v>136604.60000000003</v>
      </c>
      <c r="E377" s="60">
        <f t="shared" si="52"/>
        <v>122586.20000000004</v>
      </c>
      <c r="F377" s="11">
        <f>F382+F388+F392+F394+F396+F400+F402+F404+F410+F412+F384+F386+F408+F390+F398</f>
        <v>136604.60000000003</v>
      </c>
      <c r="G377" s="60">
        <f t="shared" si="53"/>
        <v>0</v>
      </c>
      <c r="H377" s="11">
        <f t="shared" si="45"/>
        <v>100</v>
      </c>
      <c r="I377" s="11" t="e">
        <f>I378+I412+I382+I400+#REF!+I380+#REF!+#REF!+#REF!+#REF!</f>
        <v>#REF!</v>
      </c>
    </row>
    <row r="378" spans="1:11" s="23" customFormat="1" ht="25.5" hidden="1">
      <c r="A378" s="51" t="s">
        <v>351</v>
      </c>
      <c r="B378" s="35" t="s">
        <v>352</v>
      </c>
      <c r="C378" s="18">
        <f>C379</f>
        <v>0</v>
      </c>
      <c r="D378" s="18">
        <f>D379</f>
        <v>0</v>
      </c>
      <c r="E378" s="60">
        <f t="shared" si="52"/>
        <v>0</v>
      </c>
      <c r="F378" s="18">
        <f>F379</f>
        <v>0</v>
      </c>
      <c r="G378" s="60">
        <f t="shared" si="53"/>
        <v>0</v>
      </c>
      <c r="H378" s="18" t="e">
        <f t="shared" si="45"/>
        <v>#DIV/0!</v>
      </c>
      <c r="I378" s="18">
        <f>I379</f>
        <v>0</v>
      </c>
    </row>
    <row r="379" spans="1:11" ht="25.5" hidden="1">
      <c r="A379" s="44" t="s">
        <v>353</v>
      </c>
      <c r="B379" s="20" t="s">
        <v>354</v>
      </c>
      <c r="C379" s="26">
        <v>0</v>
      </c>
      <c r="D379" s="26">
        <v>0</v>
      </c>
      <c r="E379" s="60">
        <f t="shared" si="52"/>
        <v>0</v>
      </c>
      <c r="F379" s="26">
        <v>0</v>
      </c>
      <c r="G379" s="60">
        <f t="shared" si="53"/>
        <v>0</v>
      </c>
      <c r="H379" s="26" t="e">
        <f t="shared" si="45"/>
        <v>#DIV/0!</v>
      </c>
      <c r="I379" s="26"/>
    </row>
    <row r="380" spans="1:11" s="23" customFormat="1" ht="15.6" hidden="1" customHeight="1">
      <c r="A380" s="51" t="s">
        <v>355</v>
      </c>
      <c r="B380" s="55" t="s">
        <v>356</v>
      </c>
      <c r="C380" s="18">
        <f>C381</f>
        <v>0</v>
      </c>
      <c r="D380" s="18">
        <f>D381</f>
        <v>0</v>
      </c>
      <c r="E380" s="60">
        <f t="shared" si="52"/>
        <v>0</v>
      </c>
      <c r="F380" s="18">
        <f>F381</f>
        <v>0</v>
      </c>
      <c r="G380" s="60">
        <f t="shared" si="53"/>
        <v>0</v>
      </c>
      <c r="H380" s="18" t="e">
        <f t="shared" si="45"/>
        <v>#DIV/0!</v>
      </c>
      <c r="I380" s="18">
        <f>I381</f>
        <v>0</v>
      </c>
    </row>
    <row r="381" spans="1:11" ht="19.149999999999999" hidden="1" customHeight="1">
      <c r="A381" s="44" t="s">
        <v>357</v>
      </c>
      <c r="B381" s="57" t="s">
        <v>358</v>
      </c>
      <c r="C381" s="26">
        <v>0</v>
      </c>
      <c r="D381" s="26">
        <v>0</v>
      </c>
      <c r="E381" s="60">
        <f t="shared" si="52"/>
        <v>0</v>
      </c>
      <c r="F381" s="26">
        <v>0</v>
      </c>
      <c r="G381" s="60">
        <f t="shared" si="53"/>
        <v>0</v>
      </c>
      <c r="H381" s="26" t="e">
        <f t="shared" si="45"/>
        <v>#DIV/0!</v>
      </c>
      <c r="I381" s="26"/>
    </row>
    <row r="382" spans="1:11" s="23" customFormat="1" ht="30" hidden="1" customHeight="1">
      <c r="A382" s="51" t="s">
        <v>359</v>
      </c>
      <c r="B382" s="55" t="s">
        <v>360</v>
      </c>
      <c r="C382" s="18">
        <f>C383</f>
        <v>0</v>
      </c>
      <c r="D382" s="18">
        <f>D383</f>
        <v>0</v>
      </c>
      <c r="E382" s="60">
        <f t="shared" si="52"/>
        <v>0</v>
      </c>
      <c r="F382" s="18">
        <f>F383</f>
        <v>0</v>
      </c>
      <c r="G382" s="60">
        <f t="shared" si="53"/>
        <v>0</v>
      </c>
      <c r="H382" s="18" t="e">
        <f t="shared" si="45"/>
        <v>#DIV/0!</v>
      </c>
      <c r="I382" s="18">
        <f>I383</f>
        <v>0</v>
      </c>
      <c r="K382" s="64"/>
    </row>
    <row r="383" spans="1:11" ht="30" hidden="1" customHeight="1">
      <c r="A383" s="44" t="s">
        <v>361</v>
      </c>
      <c r="B383" s="57" t="s">
        <v>362</v>
      </c>
      <c r="C383" s="26">
        <v>0</v>
      </c>
      <c r="D383" s="26">
        <v>0</v>
      </c>
      <c r="E383" s="60">
        <f t="shared" si="52"/>
        <v>0</v>
      </c>
      <c r="F383" s="26">
        <v>0</v>
      </c>
      <c r="G383" s="60">
        <f t="shared" si="53"/>
        <v>0</v>
      </c>
      <c r="H383" s="26" t="e">
        <f t="shared" si="45"/>
        <v>#DIV/0!</v>
      </c>
      <c r="I383" s="26"/>
    </row>
    <row r="384" spans="1:11" ht="30" hidden="1" customHeight="1">
      <c r="A384" s="51" t="s">
        <v>584</v>
      </c>
      <c r="B384" s="55" t="s">
        <v>582</v>
      </c>
      <c r="C384" s="18">
        <f t="shared" ref="C384:I384" si="58">C385</f>
        <v>0</v>
      </c>
      <c r="D384" s="18">
        <f t="shared" si="58"/>
        <v>0</v>
      </c>
      <c r="E384" s="60">
        <f t="shared" si="52"/>
        <v>0</v>
      </c>
      <c r="F384" s="18">
        <f t="shared" si="58"/>
        <v>0</v>
      </c>
      <c r="G384" s="60">
        <f t="shared" si="53"/>
        <v>0</v>
      </c>
      <c r="H384" s="18" t="e">
        <f t="shared" si="45"/>
        <v>#DIV/0!</v>
      </c>
      <c r="I384" s="18">
        <f t="shared" si="58"/>
        <v>0</v>
      </c>
    </row>
    <row r="385" spans="1:9" ht="30" hidden="1" customHeight="1">
      <c r="A385" s="44" t="s">
        <v>585</v>
      </c>
      <c r="B385" s="57" t="s">
        <v>583</v>
      </c>
      <c r="C385" s="26">
        <v>0</v>
      </c>
      <c r="D385" s="26">
        <v>0</v>
      </c>
      <c r="E385" s="60">
        <f t="shared" si="52"/>
        <v>0</v>
      </c>
      <c r="F385" s="26">
        <v>0</v>
      </c>
      <c r="G385" s="60">
        <f t="shared" si="53"/>
        <v>0</v>
      </c>
      <c r="H385" s="26" t="e">
        <f t="shared" si="45"/>
        <v>#DIV/0!</v>
      </c>
      <c r="I385" s="26"/>
    </row>
    <row r="386" spans="1:9" ht="30" hidden="1" customHeight="1">
      <c r="A386" s="51" t="s">
        <v>588</v>
      </c>
      <c r="B386" s="55" t="s">
        <v>586</v>
      </c>
      <c r="C386" s="18">
        <f t="shared" ref="C386:I386" si="59">C387</f>
        <v>0</v>
      </c>
      <c r="D386" s="18">
        <f t="shared" si="59"/>
        <v>0</v>
      </c>
      <c r="E386" s="60">
        <f t="shared" si="52"/>
        <v>0</v>
      </c>
      <c r="F386" s="18">
        <f t="shared" si="59"/>
        <v>0</v>
      </c>
      <c r="G386" s="60">
        <f t="shared" si="53"/>
        <v>0</v>
      </c>
      <c r="H386" s="18" t="e">
        <f t="shared" si="45"/>
        <v>#DIV/0!</v>
      </c>
      <c r="I386" s="18">
        <f t="shared" si="59"/>
        <v>0</v>
      </c>
    </row>
    <row r="387" spans="1:9" ht="30" hidden="1" customHeight="1">
      <c r="A387" s="44" t="s">
        <v>589</v>
      </c>
      <c r="B387" s="57" t="s">
        <v>587</v>
      </c>
      <c r="C387" s="26">
        <v>0</v>
      </c>
      <c r="D387" s="26">
        <v>0</v>
      </c>
      <c r="E387" s="60">
        <f t="shared" si="52"/>
        <v>0</v>
      </c>
      <c r="F387" s="26">
        <v>0</v>
      </c>
      <c r="G387" s="60">
        <f t="shared" si="53"/>
        <v>0</v>
      </c>
      <c r="H387" s="26" t="e">
        <f t="shared" si="45"/>
        <v>#DIV/0!</v>
      </c>
      <c r="I387" s="26"/>
    </row>
    <row r="388" spans="1:9" ht="30" hidden="1" customHeight="1">
      <c r="A388" s="51" t="s">
        <v>562</v>
      </c>
      <c r="B388" s="55" t="s">
        <v>560</v>
      </c>
      <c r="C388" s="18">
        <v>0</v>
      </c>
      <c r="D388" s="18">
        <f>D389</f>
        <v>0</v>
      </c>
      <c r="E388" s="60">
        <f t="shared" si="52"/>
        <v>0</v>
      </c>
      <c r="F388" s="18">
        <f>F389</f>
        <v>0</v>
      </c>
      <c r="G388" s="60">
        <f t="shared" si="53"/>
        <v>0</v>
      </c>
      <c r="H388" s="18" t="e">
        <f t="shared" si="45"/>
        <v>#DIV/0!</v>
      </c>
      <c r="I388" s="18"/>
    </row>
    <row r="389" spans="1:9" ht="30" hidden="1" customHeight="1">
      <c r="A389" s="44" t="s">
        <v>563</v>
      </c>
      <c r="B389" s="57" t="s">
        <v>561</v>
      </c>
      <c r="C389" s="26">
        <v>0</v>
      </c>
      <c r="D389" s="26"/>
      <c r="E389" s="60">
        <f t="shared" si="52"/>
        <v>0</v>
      </c>
      <c r="F389" s="26"/>
      <c r="G389" s="60">
        <f t="shared" si="53"/>
        <v>0</v>
      </c>
      <c r="H389" s="26" t="e">
        <f t="shared" si="45"/>
        <v>#DIV/0!</v>
      </c>
      <c r="I389" s="26"/>
    </row>
    <row r="390" spans="1:9" ht="30" customHeight="1">
      <c r="A390" s="45" t="s">
        <v>901</v>
      </c>
      <c r="B390" s="55" t="s">
        <v>899</v>
      </c>
      <c r="C390" s="18"/>
      <c r="D390" s="18">
        <f>D391</f>
        <v>100919.6</v>
      </c>
      <c r="E390" s="69"/>
      <c r="F390" s="18">
        <f>F391</f>
        <v>100919.6</v>
      </c>
      <c r="G390" s="69"/>
      <c r="H390" s="18"/>
      <c r="I390" s="26"/>
    </row>
    <row r="391" spans="1:9" ht="30" customHeight="1">
      <c r="A391" s="44" t="s">
        <v>902</v>
      </c>
      <c r="B391" s="57" t="s">
        <v>900</v>
      </c>
      <c r="C391" s="26"/>
      <c r="D391" s="26">
        <v>100919.6</v>
      </c>
      <c r="E391" s="60"/>
      <c r="F391" s="26">
        <v>100919.6</v>
      </c>
      <c r="G391" s="60"/>
      <c r="H391" s="26"/>
      <c r="I391" s="26"/>
    </row>
    <row r="392" spans="1:9" ht="39" customHeight="1">
      <c r="A392" s="51" t="s">
        <v>450</v>
      </c>
      <c r="B392" s="55" t="s">
        <v>370</v>
      </c>
      <c r="C392" s="18">
        <f>C393</f>
        <v>0</v>
      </c>
      <c r="D392" s="18">
        <f t="shared" ref="D392:F392" si="60">D393</f>
        <v>4067.1</v>
      </c>
      <c r="E392" s="60">
        <f t="shared" si="52"/>
        <v>4067.1</v>
      </c>
      <c r="F392" s="18">
        <f t="shared" si="60"/>
        <v>4067.1</v>
      </c>
      <c r="G392" s="60">
        <f t="shared" si="53"/>
        <v>0</v>
      </c>
      <c r="H392" s="18">
        <f t="shared" si="45"/>
        <v>100</v>
      </c>
      <c r="I392" s="18"/>
    </row>
    <row r="393" spans="1:9" ht="39" customHeight="1">
      <c r="A393" s="44" t="s">
        <v>451</v>
      </c>
      <c r="B393" s="57" t="s">
        <v>371</v>
      </c>
      <c r="C393" s="26">
        <v>0</v>
      </c>
      <c r="D393" s="26">
        <v>4067.1</v>
      </c>
      <c r="E393" s="60">
        <f t="shared" si="52"/>
        <v>4067.1</v>
      </c>
      <c r="F393" s="26">
        <v>4067.1</v>
      </c>
      <c r="G393" s="60">
        <f t="shared" si="53"/>
        <v>0</v>
      </c>
      <c r="H393" s="26">
        <f t="shared" si="45"/>
        <v>100</v>
      </c>
      <c r="I393" s="26"/>
    </row>
    <row r="394" spans="1:9" ht="30" hidden="1" customHeight="1">
      <c r="A394" s="51" t="s">
        <v>566</v>
      </c>
      <c r="B394" s="55" t="s">
        <v>564</v>
      </c>
      <c r="C394" s="18">
        <f>C395</f>
        <v>0</v>
      </c>
      <c r="D394" s="18">
        <f t="shared" ref="D394:F394" si="61">D395</f>
        <v>0</v>
      </c>
      <c r="E394" s="60">
        <f t="shared" si="52"/>
        <v>0</v>
      </c>
      <c r="F394" s="18">
        <f t="shared" si="61"/>
        <v>0</v>
      </c>
      <c r="G394" s="60">
        <f t="shared" si="53"/>
        <v>0</v>
      </c>
      <c r="H394" s="18" t="e">
        <f t="shared" si="45"/>
        <v>#DIV/0!</v>
      </c>
      <c r="I394" s="18"/>
    </row>
    <row r="395" spans="1:9" ht="0.75" customHeight="1">
      <c r="A395" s="44" t="s">
        <v>567</v>
      </c>
      <c r="B395" s="57" t="s">
        <v>565</v>
      </c>
      <c r="C395" s="26">
        <v>0</v>
      </c>
      <c r="D395" s="26"/>
      <c r="E395" s="60">
        <f t="shared" si="52"/>
        <v>0</v>
      </c>
      <c r="F395" s="26"/>
      <c r="G395" s="60">
        <f t="shared" si="53"/>
        <v>0</v>
      </c>
      <c r="H395" s="26" t="e">
        <f t="shared" si="45"/>
        <v>#DIV/0!</v>
      </c>
      <c r="I395" s="26"/>
    </row>
    <row r="396" spans="1:9" ht="20.45" customHeight="1">
      <c r="A396" s="51" t="s">
        <v>452</v>
      </c>
      <c r="B396" s="55" t="s">
        <v>372</v>
      </c>
      <c r="C396" s="18">
        <f>C397</f>
        <v>0</v>
      </c>
      <c r="D396" s="18">
        <f t="shared" ref="D396:I396" si="62">D397</f>
        <v>3074</v>
      </c>
      <c r="E396" s="60">
        <f t="shared" si="52"/>
        <v>3074</v>
      </c>
      <c r="F396" s="18">
        <f t="shared" si="62"/>
        <v>3074</v>
      </c>
      <c r="G396" s="60">
        <f t="shared" si="53"/>
        <v>0</v>
      </c>
      <c r="H396" s="18">
        <f t="shared" si="45"/>
        <v>100</v>
      </c>
      <c r="I396" s="18">
        <f t="shared" si="62"/>
        <v>0</v>
      </c>
    </row>
    <row r="397" spans="1:9" ht="30" customHeight="1">
      <c r="A397" s="44" t="s">
        <v>453</v>
      </c>
      <c r="B397" s="57" t="s">
        <v>373</v>
      </c>
      <c r="C397" s="26">
        <f>32700-32700</f>
        <v>0</v>
      </c>
      <c r="D397" s="26">
        <v>3074</v>
      </c>
      <c r="E397" s="60">
        <f t="shared" si="52"/>
        <v>3074</v>
      </c>
      <c r="F397" s="26">
        <v>3074</v>
      </c>
      <c r="G397" s="60">
        <f t="shared" si="53"/>
        <v>0</v>
      </c>
      <c r="H397" s="26">
        <f t="shared" si="45"/>
        <v>100</v>
      </c>
      <c r="I397" s="26"/>
    </row>
    <row r="398" spans="1:9" ht="30" customHeight="1">
      <c r="A398" s="45" t="s">
        <v>905</v>
      </c>
      <c r="B398" s="55" t="s">
        <v>903</v>
      </c>
      <c r="C398" s="18">
        <f>C399</f>
        <v>0</v>
      </c>
      <c r="D398" s="18">
        <f>D399</f>
        <v>5076.7</v>
      </c>
      <c r="E398" s="69"/>
      <c r="F398" s="18">
        <f>F399</f>
        <v>5076.7</v>
      </c>
      <c r="G398" s="69"/>
      <c r="H398" s="18">
        <f t="shared" si="45"/>
        <v>100</v>
      </c>
      <c r="I398" s="26"/>
    </row>
    <row r="399" spans="1:9" ht="30" customHeight="1">
      <c r="A399" s="44" t="s">
        <v>906</v>
      </c>
      <c r="B399" s="57" t="s">
        <v>904</v>
      </c>
      <c r="C399" s="26">
        <v>0</v>
      </c>
      <c r="D399" s="26">
        <v>5076.7</v>
      </c>
      <c r="E399" s="60"/>
      <c r="F399" s="26">
        <v>5076.7</v>
      </c>
      <c r="G399" s="60"/>
      <c r="H399" s="26">
        <f t="shared" si="45"/>
        <v>100</v>
      </c>
      <c r="I399" s="26"/>
    </row>
    <row r="400" spans="1:9" hidden="1">
      <c r="A400" s="51" t="s">
        <v>363</v>
      </c>
      <c r="B400" s="55" t="s">
        <v>364</v>
      </c>
      <c r="C400" s="26">
        <f>C401</f>
        <v>0</v>
      </c>
      <c r="D400" s="26">
        <f>D401</f>
        <v>0</v>
      </c>
      <c r="E400" s="60">
        <f t="shared" si="52"/>
        <v>0</v>
      </c>
      <c r="F400" s="26">
        <f>F401</f>
        <v>0</v>
      </c>
      <c r="G400" s="60">
        <f t="shared" si="53"/>
        <v>0</v>
      </c>
      <c r="H400" s="26" t="e">
        <f t="shared" si="45"/>
        <v>#DIV/0!</v>
      </c>
      <c r="I400" s="26">
        <f>I401</f>
        <v>0</v>
      </c>
    </row>
    <row r="401" spans="1:11" hidden="1">
      <c r="A401" s="44" t="s">
        <v>365</v>
      </c>
      <c r="B401" s="57" t="s">
        <v>364</v>
      </c>
      <c r="C401" s="26">
        <v>0</v>
      </c>
      <c r="D401" s="26">
        <v>0</v>
      </c>
      <c r="E401" s="60">
        <f t="shared" si="52"/>
        <v>0</v>
      </c>
      <c r="F401" s="26">
        <v>0</v>
      </c>
      <c r="G401" s="60">
        <f t="shared" si="53"/>
        <v>0</v>
      </c>
      <c r="H401" s="26" t="e">
        <f t="shared" si="45"/>
        <v>#DIV/0!</v>
      </c>
      <c r="I401" s="26"/>
    </row>
    <row r="402" spans="1:11" ht="25.5" hidden="1">
      <c r="A402" s="51" t="s">
        <v>431</v>
      </c>
      <c r="B402" s="55" t="s">
        <v>429</v>
      </c>
      <c r="C402" s="18">
        <f>C403</f>
        <v>0</v>
      </c>
      <c r="D402" s="18">
        <f t="shared" ref="D402:F402" si="63">D403</f>
        <v>0</v>
      </c>
      <c r="E402" s="60">
        <f t="shared" si="52"/>
        <v>0</v>
      </c>
      <c r="F402" s="18">
        <f t="shared" si="63"/>
        <v>0</v>
      </c>
      <c r="G402" s="60">
        <f t="shared" si="53"/>
        <v>0</v>
      </c>
      <c r="H402" s="18" t="e">
        <f t="shared" si="45"/>
        <v>#DIV/0!</v>
      </c>
      <c r="I402" s="18"/>
    </row>
    <row r="403" spans="1:11" ht="25.5" hidden="1">
      <c r="A403" s="44" t="s">
        <v>432</v>
      </c>
      <c r="B403" s="57" t="s">
        <v>430</v>
      </c>
      <c r="C403" s="26">
        <v>0</v>
      </c>
      <c r="D403" s="26"/>
      <c r="E403" s="60">
        <f t="shared" si="52"/>
        <v>0</v>
      </c>
      <c r="F403" s="26"/>
      <c r="G403" s="60">
        <f t="shared" si="53"/>
        <v>0</v>
      </c>
      <c r="H403" s="26" t="e">
        <f t="shared" si="45"/>
        <v>#DIV/0!</v>
      </c>
      <c r="I403" s="26"/>
    </row>
    <row r="404" spans="1:11" ht="28.9" hidden="1" customHeight="1">
      <c r="A404" s="44" t="s">
        <v>366</v>
      </c>
      <c r="B404" s="57" t="s">
        <v>367</v>
      </c>
      <c r="C404" s="18">
        <f>C405</f>
        <v>0</v>
      </c>
      <c r="D404" s="18">
        <f>D405</f>
        <v>0</v>
      </c>
      <c r="E404" s="60">
        <f t="shared" si="52"/>
        <v>0</v>
      </c>
      <c r="F404" s="18">
        <f>F405</f>
        <v>0</v>
      </c>
      <c r="G404" s="60">
        <f t="shared" si="53"/>
        <v>0</v>
      </c>
      <c r="H404" s="18" t="e">
        <f t="shared" si="45"/>
        <v>#DIV/0!</v>
      </c>
      <c r="I404" s="18"/>
    </row>
    <row r="405" spans="1:11" ht="42" hidden="1" customHeight="1">
      <c r="A405" s="44" t="s">
        <v>368</v>
      </c>
      <c r="B405" s="57" t="s">
        <v>369</v>
      </c>
      <c r="C405" s="26">
        <v>0</v>
      </c>
      <c r="D405" s="26"/>
      <c r="E405" s="60">
        <f t="shared" si="52"/>
        <v>0</v>
      </c>
      <c r="F405" s="26"/>
      <c r="G405" s="60">
        <f t="shared" si="53"/>
        <v>0</v>
      </c>
      <c r="H405" s="26" t="e">
        <f t="shared" si="45"/>
        <v>#DIV/0!</v>
      </c>
      <c r="I405" s="26"/>
    </row>
    <row r="406" spans="1:11" ht="31.9" hidden="1" customHeight="1">
      <c r="A406" s="44" t="s">
        <v>412</v>
      </c>
      <c r="B406" s="17" t="s">
        <v>411</v>
      </c>
      <c r="C406" s="18">
        <f>C407</f>
        <v>0</v>
      </c>
      <c r="D406" s="18">
        <f>D407</f>
        <v>0</v>
      </c>
      <c r="E406" s="60">
        <f t="shared" si="52"/>
        <v>0</v>
      </c>
      <c r="F406" s="18">
        <f>F407</f>
        <v>0</v>
      </c>
      <c r="G406" s="60">
        <f t="shared" si="53"/>
        <v>0</v>
      </c>
      <c r="H406" s="18" t="e">
        <f t="shared" si="45"/>
        <v>#DIV/0!</v>
      </c>
      <c r="I406" s="26"/>
    </row>
    <row r="407" spans="1:11" ht="33" hidden="1" customHeight="1">
      <c r="A407" s="44" t="s">
        <v>413</v>
      </c>
      <c r="B407" s="25" t="s">
        <v>410</v>
      </c>
      <c r="C407" s="26">
        <v>0</v>
      </c>
      <c r="D407" s="26"/>
      <c r="E407" s="60">
        <f t="shared" si="52"/>
        <v>0</v>
      </c>
      <c r="F407" s="26"/>
      <c r="G407" s="60">
        <f t="shared" si="53"/>
        <v>0</v>
      </c>
      <c r="H407" s="26" t="e">
        <f t="shared" ref="H407:H474" si="64">F407/D407*100</f>
        <v>#DIV/0!</v>
      </c>
      <c r="I407" s="26"/>
    </row>
    <row r="408" spans="1:11" ht="22.15" hidden="1" customHeight="1">
      <c r="A408" s="45" t="s">
        <v>592</v>
      </c>
      <c r="B408" s="17" t="s">
        <v>590</v>
      </c>
      <c r="C408" s="18">
        <f t="shared" ref="C408:I408" si="65">C409</f>
        <v>0</v>
      </c>
      <c r="D408" s="18">
        <f t="shared" si="65"/>
        <v>0</v>
      </c>
      <c r="E408" s="60">
        <f t="shared" si="52"/>
        <v>0</v>
      </c>
      <c r="F408" s="18">
        <f t="shared" si="65"/>
        <v>0</v>
      </c>
      <c r="G408" s="60">
        <f t="shared" si="53"/>
        <v>0</v>
      </c>
      <c r="H408" s="18" t="e">
        <f t="shared" si="64"/>
        <v>#DIV/0!</v>
      </c>
      <c r="I408" s="18">
        <f t="shared" si="65"/>
        <v>0</v>
      </c>
    </row>
    <row r="409" spans="1:11" ht="33" hidden="1" customHeight="1">
      <c r="A409" s="56" t="s">
        <v>593</v>
      </c>
      <c r="B409" s="25" t="s">
        <v>591</v>
      </c>
      <c r="C409" s="26">
        <v>0</v>
      </c>
      <c r="D409" s="26"/>
      <c r="E409" s="60">
        <f t="shared" si="52"/>
        <v>0</v>
      </c>
      <c r="F409" s="26"/>
      <c r="G409" s="60">
        <f t="shared" si="53"/>
        <v>0</v>
      </c>
      <c r="H409" s="26" t="e">
        <f t="shared" si="64"/>
        <v>#DIV/0!</v>
      </c>
      <c r="I409" s="26"/>
    </row>
    <row r="410" spans="1:11" ht="33" hidden="1" customHeight="1">
      <c r="A410" s="45" t="s">
        <v>435</v>
      </c>
      <c r="B410" s="17" t="s">
        <v>433</v>
      </c>
      <c r="C410" s="18">
        <f>C411</f>
        <v>0</v>
      </c>
      <c r="D410" s="18">
        <f>D411</f>
        <v>0</v>
      </c>
      <c r="E410" s="60">
        <f t="shared" si="52"/>
        <v>0</v>
      </c>
      <c r="F410" s="18">
        <f>F411</f>
        <v>0</v>
      </c>
      <c r="G410" s="60">
        <f t="shared" si="53"/>
        <v>0</v>
      </c>
      <c r="H410" s="18" t="e">
        <f t="shared" si="64"/>
        <v>#DIV/0!</v>
      </c>
      <c r="I410" s="18"/>
    </row>
    <row r="411" spans="1:11" ht="33" hidden="1" customHeight="1">
      <c r="A411" s="56" t="s">
        <v>436</v>
      </c>
      <c r="B411" s="25" t="s">
        <v>434</v>
      </c>
      <c r="C411" s="26">
        <v>0</v>
      </c>
      <c r="D411" s="26">
        <v>0</v>
      </c>
      <c r="E411" s="60">
        <f t="shared" si="52"/>
        <v>0</v>
      </c>
      <c r="F411" s="26">
        <v>0</v>
      </c>
      <c r="G411" s="60">
        <f t="shared" si="53"/>
        <v>0</v>
      </c>
      <c r="H411" s="26" t="e">
        <f t="shared" si="64"/>
        <v>#DIV/0!</v>
      </c>
      <c r="I411" s="26"/>
    </row>
    <row r="412" spans="1:11" s="23" customFormat="1">
      <c r="A412" s="51" t="s">
        <v>454</v>
      </c>
      <c r="B412" s="35" t="s">
        <v>374</v>
      </c>
      <c r="C412" s="18">
        <f>C413</f>
        <v>14018.4</v>
      </c>
      <c r="D412" s="18">
        <f>D413</f>
        <v>23467.200000000001</v>
      </c>
      <c r="E412" s="60">
        <f t="shared" si="52"/>
        <v>9448.8000000000011</v>
      </c>
      <c r="F412" s="18">
        <f>F413</f>
        <v>23467.200000000001</v>
      </c>
      <c r="G412" s="60">
        <f t="shared" si="53"/>
        <v>0</v>
      </c>
      <c r="H412" s="18">
        <f t="shared" si="64"/>
        <v>100</v>
      </c>
      <c r="I412" s="18">
        <f>I413</f>
        <v>0</v>
      </c>
    </row>
    <row r="413" spans="1:11">
      <c r="A413" s="44" t="s">
        <v>455</v>
      </c>
      <c r="B413" s="20" t="s">
        <v>375</v>
      </c>
      <c r="C413" s="26">
        <v>14018.4</v>
      </c>
      <c r="D413" s="26">
        <v>23467.200000000001</v>
      </c>
      <c r="E413" s="60">
        <f t="shared" si="52"/>
        <v>9448.8000000000011</v>
      </c>
      <c r="F413" s="26">
        <v>23467.200000000001</v>
      </c>
      <c r="G413" s="60">
        <f t="shared" si="53"/>
        <v>0</v>
      </c>
      <c r="H413" s="26">
        <f t="shared" si="64"/>
        <v>100</v>
      </c>
      <c r="I413" s="26"/>
      <c r="K413" s="81"/>
    </row>
    <row r="414" spans="1:11" s="30" customFormat="1">
      <c r="A414" s="13" t="s">
        <v>456</v>
      </c>
      <c r="B414" s="38" t="s">
        <v>376</v>
      </c>
      <c r="C414" s="11">
        <f>C415+C417+C419+C423+C425+C427+C429</f>
        <v>545319.29999999993</v>
      </c>
      <c r="D414" s="11">
        <f>D415+D417+D419+D423+D425+D427+D429+D421</f>
        <v>458822.9</v>
      </c>
      <c r="E414" s="60">
        <f t="shared" si="52"/>
        <v>-86496.399999999907</v>
      </c>
      <c r="F414" s="11">
        <f>F415+F417+F419+F423+F425+F427+F429+F421</f>
        <v>458794.00000000006</v>
      </c>
      <c r="G414" s="60">
        <f t="shared" si="53"/>
        <v>-28.899999999965075</v>
      </c>
      <c r="H414" s="11">
        <f t="shared" si="64"/>
        <v>99.993701273410736</v>
      </c>
      <c r="I414" s="11">
        <f t="shared" ref="I414" si="66">I415+I417+I419+I423+I425+I427+I429</f>
        <v>0</v>
      </c>
    </row>
    <row r="415" spans="1:11" s="23" customFormat="1" ht="25.5">
      <c r="A415" s="51" t="s">
        <v>457</v>
      </c>
      <c r="B415" s="35" t="s">
        <v>377</v>
      </c>
      <c r="C415" s="18">
        <f>C416</f>
        <v>524735.19999999995</v>
      </c>
      <c r="D415" s="18">
        <f>D416</f>
        <v>438238.8</v>
      </c>
      <c r="E415" s="60">
        <f t="shared" si="52"/>
        <v>-86496.399999999965</v>
      </c>
      <c r="F415" s="18">
        <f>F416</f>
        <v>438213.9</v>
      </c>
      <c r="G415" s="60">
        <f t="shared" si="53"/>
        <v>-24.899999999965075</v>
      </c>
      <c r="H415" s="18">
        <f t="shared" si="64"/>
        <v>99.994318166260044</v>
      </c>
      <c r="I415" s="18">
        <f>I416</f>
        <v>0</v>
      </c>
    </row>
    <row r="416" spans="1:11" ht="25.5">
      <c r="A416" s="44" t="s">
        <v>458</v>
      </c>
      <c r="B416" s="50" t="s">
        <v>378</v>
      </c>
      <c r="C416" s="26">
        <v>524735.19999999995</v>
      </c>
      <c r="D416" s="26">
        <v>438238.8</v>
      </c>
      <c r="E416" s="60">
        <f t="shared" si="52"/>
        <v>-86496.399999999965</v>
      </c>
      <c r="F416" s="26">
        <v>438213.9</v>
      </c>
      <c r="G416" s="60">
        <f t="shared" si="53"/>
        <v>-24.899999999965075</v>
      </c>
      <c r="H416" s="26">
        <f t="shared" si="64"/>
        <v>99.994318166260044</v>
      </c>
      <c r="I416" s="26"/>
    </row>
    <row r="417" spans="1:9" ht="38.25">
      <c r="A417" s="51" t="s">
        <v>459</v>
      </c>
      <c r="B417" s="35" t="s">
        <v>379</v>
      </c>
      <c r="C417" s="18">
        <f>C418</f>
        <v>18688.2</v>
      </c>
      <c r="D417" s="18">
        <f>D418</f>
        <v>18688.2</v>
      </c>
      <c r="E417" s="60">
        <f t="shared" si="52"/>
        <v>0</v>
      </c>
      <c r="F417" s="18">
        <f>F418</f>
        <v>18688.2</v>
      </c>
      <c r="G417" s="60">
        <f t="shared" si="53"/>
        <v>0</v>
      </c>
      <c r="H417" s="18">
        <f t="shared" si="64"/>
        <v>100</v>
      </c>
      <c r="I417" s="18"/>
    </row>
    <row r="418" spans="1:9" ht="38.25">
      <c r="A418" s="56" t="s">
        <v>460</v>
      </c>
      <c r="B418" s="20" t="s">
        <v>380</v>
      </c>
      <c r="C418" s="26">
        <v>18688.2</v>
      </c>
      <c r="D418" s="26">
        <v>18688.2</v>
      </c>
      <c r="E418" s="60">
        <f t="shared" si="52"/>
        <v>0</v>
      </c>
      <c r="F418" s="26">
        <v>18688.2</v>
      </c>
      <c r="G418" s="60">
        <f t="shared" si="53"/>
        <v>0</v>
      </c>
      <c r="H418" s="26">
        <f t="shared" si="64"/>
        <v>100</v>
      </c>
      <c r="I418" s="26"/>
    </row>
    <row r="419" spans="1:9" ht="46.15" hidden="1" customHeight="1">
      <c r="A419" s="51" t="s">
        <v>461</v>
      </c>
      <c r="B419" s="35" t="s">
        <v>381</v>
      </c>
      <c r="C419" s="18">
        <f>C420</f>
        <v>0</v>
      </c>
      <c r="D419" s="18">
        <f>D420</f>
        <v>0</v>
      </c>
      <c r="E419" s="60">
        <f t="shared" si="52"/>
        <v>0</v>
      </c>
      <c r="F419" s="18">
        <f>F420</f>
        <v>0</v>
      </c>
      <c r="G419" s="60">
        <f t="shared" si="53"/>
        <v>0</v>
      </c>
      <c r="H419" s="18" t="e">
        <f t="shared" si="64"/>
        <v>#DIV/0!</v>
      </c>
      <c r="I419" s="18">
        <f>I420</f>
        <v>0</v>
      </c>
    </row>
    <row r="420" spans="1:9" ht="42.6" hidden="1" customHeight="1">
      <c r="A420" s="56" t="s">
        <v>462</v>
      </c>
      <c r="B420" s="20" t="s">
        <v>382</v>
      </c>
      <c r="C420" s="26">
        <v>0</v>
      </c>
      <c r="D420" s="26">
        <v>0</v>
      </c>
      <c r="E420" s="60">
        <f t="shared" si="52"/>
        <v>0</v>
      </c>
      <c r="F420" s="26">
        <v>0</v>
      </c>
      <c r="G420" s="60">
        <f t="shared" si="53"/>
        <v>0</v>
      </c>
      <c r="H420" s="26" t="e">
        <f t="shared" si="64"/>
        <v>#DIV/0!</v>
      </c>
      <c r="I420" s="26">
        <v>0</v>
      </c>
    </row>
    <row r="421" spans="1:9" ht="42.6" hidden="1" customHeight="1">
      <c r="A421" s="45" t="s">
        <v>447</v>
      </c>
      <c r="B421" s="17" t="s">
        <v>445</v>
      </c>
      <c r="C421" s="18">
        <v>0</v>
      </c>
      <c r="D421" s="18">
        <f>D422</f>
        <v>0</v>
      </c>
      <c r="E421" s="60">
        <f t="shared" si="52"/>
        <v>0</v>
      </c>
      <c r="F421" s="18">
        <f>F422</f>
        <v>0</v>
      </c>
      <c r="G421" s="60">
        <f t="shared" si="53"/>
        <v>0</v>
      </c>
      <c r="H421" s="18" t="e">
        <f t="shared" si="64"/>
        <v>#DIV/0!</v>
      </c>
      <c r="I421" s="18"/>
    </row>
    <row r="422" spans="1:9" ht="42.6" hidden="1" customHeight="1">
      <c r="A422" s="56" t="s">
        <v>448</v>
      </c>
      <c r="B422" s="20" t="s">
        <v>446</v>
      </c>
      <c r="C422" s="26">
        <v>0</v>
      </c>
      <c r="D422" s="26"/>
      <c r="E422" s="60">
        <f t="shared" si="52"/>
        <v>0</v>
      </c>
      <c r="F422" s="26"/>
      <c r="G422" s="60">
        <f t="shared" si="53"/>
        <v>0</v>
      </c>
      <c r="H422" s="26" t="e">
        <f t="shared" si="64"/>
        <v>#DIV/0!</v>
      </c>
      <c r="I422" s="26"/>
    </row>
    <row r="423" spans="1:9" s="23" customFormat="1" ht="44.45" hidden="1" customHeight="1">
      <c r="A423" s="51" t="s">
        <v>463</v>
      </c>
      <c r="B423" s="17" t="s">
        <v>409</v>
      </c>
      <c r="C423" s="18">
        <f>C424</f>
        <v>0</v>
      </c>
      <c r="D423" s="18">
        <f>D424</f>
        <v>0</v>
      </c>
      <c r="E423" s="60">
        <f t="shared" si="52"/>
        <v>0</v>
      </c>
      <c r="F423" s="18">
        <f>F424</f>
        <v>0</v>
      </c>
      <c r="G423" s="60">
        <f t="shared" si="53"/>
        <v>0</v>
      </c>
      <c r="H423" s="18" t="e">
        <f t="shared" si="64"/>
        <v>#DIV/0!</v>
      </c>
      <c r="I423" s="18">
        <f>I424</f>
        <v>0</v>
      </c>
    </row>
    <row r="424" spans="1:9" ht="43.15" hidden="1" customHeight="1">
      <c r="A424" s="44" t="s">
        <v>464</v>
      </c>
      <c r="B424" s="20" t="s">
        <v>408</v>
      </c>
      <c r="C424" s="26">
        <v>0</v>
      </c>
      <c r="D424" s="26"/>
      <c r="E424" s="60">
        <f t="shared" si="52"/>
        <v>0</v>
      </c>
      <c r="F424" s="26"/>
      <c r="G424" s="60">
        <f t="shared" si="53"/>
        <v>0</v>
      </c>
      <c r="H424" s="26" t="e">
        <f t="shared" si="64"/>
        <v>#DIV/0!</v>
      </c>
      <c r="I424" s="26">
        <v>0</v>
      </c>
    </row>
    <row r="425" spans="1:9" ht="42.6" hidden="1" customHeight="1">
      <c r="A425" s="51" t="s">
        <v>465</v>
      </c>
      <c r="B425" s="17" t="s">
        <v>383</v>
      </c>
      <c r="C425" s="18">
        <f>C426</f>
        <v>0</v>
      </c>
      <c r="D425" s="18">
        <f>D426</f>
        <v>0</v>
      </c>
      <c r="E425" s="60">
        <f t="shared" si="52"/>
        <v>0</v>
      </c>
      <c r="F425" s="18">
        <f>F426</f>
        <v>0</v>
      </c>
      <c r="G425" s="60">
        <f t="shared" si="53"/>
        <v>0</v>
      </c>
      <c r="H425" s="18" t="e">
        <f t="shared" si="64"/>
        <v>#DIV/0!</v>
      </c>
      <c r="I425" s="26"/>
    </row>
    <row r="426" spans="1:9" ht="43.15" hidden="1" customHeight="1">
      <c r="A426" s="56" t="s">
        <v>466</v>
      </c>
      <c r="B426" s="20" t="s">
        <v>384</v>
      </c>
      <c r="C426" s="26">
        <v>0</v>
      </c>
      <c r="D426" s="26"/>
      <c r="E426" s="60">
        <f t="shared" si="52"/>
        <v>0</v>
      </c>
      <c r="F426" s="26"/>
      <c r="G426" s="60">
        <f t="shared" si="53"/>
        <v>0</v>
      </c>
      <c r="H426" s="26" t="e">
        <f t="shared" si="64"/>
        <v>#DIV/0!</v>
      </c>
      <c r="I426" s="26"/>
    </row>
    <row r="427" spans="1:9" ht="15" customHeight="1">
      <c r="A427" s="45" t="s">
        <v>467</v>
      </c>
      <c r="B427" s="17" t="s">
        <v>385</v>
      </c>
      <c r="C427" s="18">
        <f>C428</f>
        <v>1643.9</v>
      </c>
      <c r="D427" s="18">
        <f>D428</f>
        <v>1643.9</v>
      </c>
      <c r="E427" s="60">
        <f t="shared" si="52"/>
        <v>0</v>
      </c>
      <c r="F427" s="18">
        <f>F428</f>
        <v>1639.9</v>
      </c>
      <c r="G427" s="60">
        <f t="shared" si="53"/>
        <v>-4</v>
      </c>
      <c r="H427" s="18">
        <f t="shared" si="64"/>
        <v>99.756676196848957</v>
      </c>
      <c r="I427" s="18"/>
    </row>
    <row r="428" spans="1:9" ht="27.6" customHeight="1">
      <c r="A428" s="44" t="s">
        <v>468</v>
      </c>
      <c r="B428" s="20" t="s">
        <v>386</v>
      </c>
      <c r="C428" s="26">
        <v>1643.9</v>
      </c>
      <c r="D428" s="26">
        <v>1643.9</v>
      </c>
      <c r="E428" s="60">
        <f t="shared" si="52"/>
        <v>0</v>
      </c>
      <c r="F428" s="26">
        <v>1639.9</v>
      </c>
      <c r="G428" s="60">
        <f t="shared" si="53"/>
        <v>-4</v>
      </c>
      <c r="H428" s="26">
        <f t="shared" si="64"/>
        <v>99.756676196848957</v>
      </c>
      <c r="I428" s="26"/>
    </row>
    <row r="429" spans="1:9" s="23" customFormat="1">
      <c r="A429" s="45" t="s">
        <v>469</v>
      </c>
      <c r="B429" s="35" t="s">
        <v>387</v>
      </c>
      <c r="C429" s="18">
        <f>C430</f>
        <v>252</v>
      </c>
      <c r="D429" s="18">
        <f>D430</f>
        <v>252</v>
      </c>
      <c r="E429" s="60">
        <f t="shared" si="52"/>
        <v>0</v>
      </c>
      <c r="F429" s="18">
        <f>F430</f>
        <v>252</v>
      </c>
      <c r="G429" s="60">
        <f t="shared" si="53"/>
        <v>0</v>
      </c>
      <c r="H429" s="18">
        <f t="shared" si="64"/>
        <v>100</v>
      </c>
      <c r="I429" s="18">
        <f>I430</f>
        <v>0</v>
      </c>
    </row>
    <row r="430" spans="1:9">
      <c r="A430" s="56" t="s">
        <v>470</v>
      </c>
      <c r="B430" s="57" t="s">
        <v>388</v>
      </c>
      <c r="C430" s="26">
        <v>252</v>
      </c>
      <c r="D430" s="26">
        <v>252</v>
      </c>
      <c r="E430" s="60">
        <f t="shared" ref="E430:E474" si="67">D430-C430</f>
        <v>0</v>
      </c>
      <c r="F430" s="26">
        <v>252</v>
      </c>
      <c r="G430" s="60">
        <f t="shared" ref="G430:G474" si="68">F430-D430</f>
        <v>0</v>
      </c>
      <c r="H430" s="26">
        <f t="shared" si="64"/>
        <v>100</v>
      </c>
      <c r="I430" s="26"/>
    </row>
    <row r="431" spans="1:9" s="30" customFormat="1">
      <c r="A431" s="53" t="s">
        <v>471</v>
      </c>
      <c r="B431" s="54" t="s">
        <v>389</v>
      </c>
      <c r="C431" s="39">
        <f>C438+C440+C434+C432</f>
        <v>89627.4</v>
      </c>
      <c r="D431" s="39">
        <f>D438+D440+D434+D436+D432</f>
        <v>124505.09999999999</v>
      </c>
      <c r="E431" s="39">
        <f t="shared" ref="E431:F431" si="69">E438+E440+E434+E436+E432</f>
        <v>34877.699999999997</v>
      </c>
      <c r="F431" s="39">
        <f t="shared" si="69"/>
        <v>124462.7</v>
      </c>
      <c r="G431" s="60">
        <f t="shared" si="68"/>
        <v>-42.399999999994179</v>
      </c>
      <c r="H431" s="39">
        <f t="shared" si="64"/>
        <v>99.965945170117536</v>
      </c>
      <c r="I431" s="39" t="e">
        <f>I434+I440+I438+#REF!+#REF!</f>
        <v>#REF!</v>
      </c>
    </row>
    <row r="432" spans="1:9" s="30" customFormat="1" ht="39.75" customHeight="1">
      <c r="A432" s="45" t="s">
        <v>874</v>
      </c>
      <c r="B432" s="55" t="s">
        <v>872</v>
      </c>
      <c r="C432" s="18">
        <f>C433</f>
        <v>1086.4000000000001</v>
      </c>
      <c r="D432" s="18">
        <f>D433</f>
        <v>1086.4000000000001</v>
      </c>
      <c r="E432" s="69"/>
      <c r="F432" s="18">
        <f>F433</f>
        <v>1044</v>
      </c>
      <c r="G432" s="60"/>
      <c r="H432" s="18">
        <f t="shared" si="64"/>
        <v>96.097201767304853</v>
      </c>
      <c r="I432" s="39"/>
    </row>
    <row r="433" spans="1:9" s="30" customFormat="1" ht="51">
      <c r="A433" s="56" t="s">
        <v>875</v>
      </c>
      <c r="B433" s="57" t="s">
        <v>873</v>
      </c>
      <c r="C433" s="26">
        <v>1086.4000000000001</v>
      </c>
      <c r="D433" s="26">
        <v>1086.4000000000001</v>
      </c>
      <c r="E433" s="60"/>
      <c r="F433" s="26">
        <v>1044</v>
      </c>
      <c r="G433" s="60"/>
      <c r="H433" s="18">
        <f t="shared" si="64"/>
        <v>96.097201767304853</v>
      </c>
      <c r="I433" s="39"/>
    </row>
    <row r="434" spans="1:9" ht="38.25">
      <c r="A434" s="45" t="s">
        <v>695</v>
      </c>
      <c r="B434" s="55" t="s">
        <v>692</v>
      </c>
      <c r="C434" s="18">
        <f>C435</f>
        <v>21300</v>
      </c>
      <c r="D434" s="18">
        <f>D435</f>
        <v>21300</v>
      </c>
      <c r="E434" s="69">
        <f t="shared" si="67"/>
        <v>0</v>
      </c>
      <c r="F434" s="18">
        <f>F435</f>
        <v>21300</v>
      </c>
      <c r="G434" s="69">
        <f t="shared" si="68"/>
        <v>0</v>
      </c>
      <c r="H434" s="18">
        <f t="shared" si="64"/>
        <v>100</v>
      </c>
      <c r="I434" s="26">
        <f>I435</f>
        <v>0</v>
      </c>
    </row>
    <row r="435" spans="1:9" ht="38.25">
      <c r="A435" s="56" t="s">
        <v>694</v>
      </c>
      <c r="B435" s="57" t="s">
        <v>693</v>
      </c>
      <c r="C435" s="26">
        <v>21300</v>
      </c>
      <c r="D435" s="26">
        <v>21300</v>
      </c>
      <c r="E435" s="60">
        <f t="shared" si="67"/>
        <v>0</v>
      </c>
      <c r="F435" s="26">
        <v>21300</v>
      </c>
      <c r="G435" s="60">
        <f t="shared" si="68"/>
        <v>0</v>
      </c>
      <c r="H435" s="26">
        <f t="shared" si="64"/>
        <v>100</v>
      </c>
      <c r="I435" s="26"/>
    </row>
    <row r="436" spans="1:9" ht="38.25" hidden="1">
      <c r="A436" s="45" t="s">
        <v>768</v>
      </c>
      <c r="B436" s="55" t="s">
        <v>722</v>
      </c>
      <c r="C436" s="18">
        <f>C437</f>
        <v>0</v>
      </c>
      <c r="D436" s="18">
        <f>D437</f>
        <v>0</v>
      </c>
      <c r="E436" s="69"/>
      <c r="F436" s="18">
        <f>F437</f>
        <v>0</v>
      </c>
      <c r="G436" s="69"/>
      <c r="H436" s="26" t="e">
        <f t="shared" si="64"/>
        <v>#DIV/0!</v>
      </c>
      <c r="I436" s="26"/>
    </row>
    <row r="437" spans="1:9" ht="38.25" hidden="1">
      <c r="A437" s="56" t="s">
        <v>769</v>
      </c>
      <c r="B437" s="57" t="s">
        <v>723</v>
      </c>
      <c r="C437" s="26">
        <v>0</v>
      </c>
      <c r="D437" s="26">
        <v>0</v>
      </c>
      <c r="E437" s="60"/>
      <c r="F437" s="26">
        <v>0</v>
      </c>
      <c r="G437" s="60"/>
      <c r="H437" s="26" t="e">
        <f t="shared" si="64"/>
        <v>#DIV/0!</v>
      </c>
      <c r="I437" s="26"/>
    </row>
    <row r="438" spans="1:9" ht="25.5" hidden="1">
      <c r="A438" s="45" t="s">
        <v>657</v>
      </c>
      <c r="B438" s="55" t="s">
        <v>658</v>
      </c>
      <c r="C438" s="26">
        <f>C439</f>
        <v>0</v>
      </c>
      <c r="D438" s="26">
        <f>D439</f>
        <v>0</v>
      </c>
      <c r="E438" s="60">
        <f t="shared" si="67"/>
        <v>0</v>
      </c>
      <c r="F438" s="26">
        <f>F439</f>
        <v>0</v>
      </c>
      <c r="G438" s="60">
        <f t="shared" si="68"/>
        <v>0</v>
      </c>
      <c r="H438" s="26" t="e">
        <f t="shared" si="64"/>
        <v>#DIV/0!</v>
      </c>
      <c r="I438" s="26">
        <f>I439</f>
        <v>0</v>
      </c>
    </row>
    <row r="439" spans="1:9" ht="25.5" hidden="1">
      <c r="A439" s="56" t="s">
        <v>659</v>
      </c>
      <c r="B439" s="57" t="s">
        <v>656</v>
      </c>
      <c r="C439" s="26">
        <v>0</v>
      </c>
      <c r="D439" s="26"/>
      <c r="E439" s="60">
        <f t="shared" si="67"/>
        <v>0</v>
      </c>
      <c r="F439" s="26"/>
      <c r="G439" s="60">
        <f t="shared" si="68"/>
        <v>0</v>
      </c>
      <c r="H439" s="26" t="e">
        <f t="shared" si="64"/>
        <v>#DIV/0!</v>
      </c>
      <c r="I439" s="26">
        <v>0</v>
      </c>
    </row>
    <row r="440" spans="1:9" s="23" customFormat="1">
      <c r="A440" s="45" t="s">
        <v>472</v>
      </c>
      <c r="B440" s="55" t="s">
        <v>390</v>
      </c>
      <c r="C440" s="18">
        <f>C441</f>
        <v>67241</v>
      </c>
      <c r="D440" s="18">
        <f>D441</f>
        <v>102118.7</v>
      </c>
      <c r="E440" s="60">
        <f t="shared" si="67"/>
        <v>34877.699999999997</v>
      </c>
      <c r="F440" s="18">
        <f>F441</f>
        <v>102118.7</v>
      </c>
      <c r="G440" s="60">
        <f t="shared" si="68"/>
        <v>0</v>
      </c>
      <c r="H440" s="18">
        <f t="shared" si="64"/>
        <v>100</v>
      </c>
      <c r="I440" s="18">
        <f>I441</f>
        <v>0</v>
      </c>
    </row>
    <row r="441" spans="1:9">
      <c r="A441" s="56" t="s">
        <v>473</v>
      </c>
      <c r="B441" s="57" t="s">
        <v>391</v>
      </c>
      <c r="C441" s="26">
        <v>67241</v>
      </c>
      <c r="D441" s="26">
        <v>102118.7</v>
      </c>
      <c r="E441" s="60">
        <f t="shared" si="67"/>
        <v>34877.699999999997</v>
      </c>
      <c r="F441" s="26">
        <v>102118.7</v>
      </c>
      <c r="G441" s="60">
        <f t="shared" si="68"/>
        <v>0</v>
      </c>
      <c r="H441" s="26">
        <f t="shared" si="64"/>
        <v>100</v>
      </c>
      <c r="I441" s="26">
        <v>0</v>
      </c>
    </row>
    <row r="442" spans="1:9" ht="25.5">
      <c r="A442" s="53" t="s">
        <v>730</v>
      </c>
      <c r="B442" s="54" t="s">
        <v>724</v>
      </c>
      <c r="C442" s="39">
        <f>C443</f>
        <v>0</v>
      </c>
      <c r="D442" s="39">
        <f>D443</f>
        <v>0</v>
      </c>
      <c r="E442" s="66"/>
      <c r="F442" s="39">
        <f>F443</f>
        <v>29915.599999999999</v>
      </c>
      <c r="G442" s="66"/>
      <c r="H442" s="39"/>
      <c r="I442" s="26"/>
    </row>
    <row r="443" spans="1:9" ht="25.5">
      <c r="A443" s="45" t="s">
        <v>729</v>
      </c>
      <c r="B443" s="55" t="s">
        <v>725</v>
      </c>
      <c r="C443" s="18">
        <f>C444</f>
        <v>0</v>
      </c>
      <c r="D443" s="18">
        <f>D444</f>
        <v>0</v>
      </c>
      <c r="E443" s="69"/>
      <c r="F443" s="18">
        <f>F444</f>
        <v>29915.599999999999</v>
      </c>
      <c r="G443" s="69"/>
      <c r="H443" s="26"/>
      <c r="I443" s="26"/>
    </row>
    <row r="444" spans="1:9" ht="30" customHeight="1">
      <c r="A444" s="56" t="s">
        <v>728</v>
      </c>
      <c r="B444" s="57" t="s">
        <v>726</v>
      </c>
      <c r="C444" s="26">
        <v>0</v>
      </c>
      <c r="D444" s="26">
        <v>0</v>
      </c>
      <c r="E444" s="60"/>
      <c r="F444" s="26">
        <v>29915.599999999999</v>
      </c>
      <c r="G444" s="60"/>
      <c r="H444" s="26"/>
      <c r="I444" s="26"/>
    </row>
    <row r="445" spans="1:9">
      <c r="A445" s="41" t="s">
        <v>392</v>
      </c>
      <c r="B445" s="10" t="s">
        <v>727</v>
      </c>
      <c r="C445" s="11">
        <f>C446</f>
        <v>369.6</v>
      </c>
      <c r="D445" s="11">
        <f>D446</f>
        <v>132.80000000000001</v>
      </c>
      <c r="E445" s="60">
        <f t="shared" si="67"/>
        <v>-236.8</v>
      </c>
      <c r="F445" s="11">
        <f>F446</f>
        <v>132.80000000000001</v>
      </c>
      <c r="G445" s="60">
        <f t="shared" si="68"/>
        <v>0</v>
      </c>
      <c r="H445" s="11">
        <f t="shared" si="64"/>
        <v>100</v>
      </c>
      <c r="I445" s="11">
        <f>I446</f>
        <v>0</v>
      </c>
    </row>
    <row r="446" spans="1:9" s="23" customFormat="1" ht="19.149999999999999" customHeight="1">
      <c r="A446" s="34" t="s">
        <v>474</v>
      </c>
      <c r="B446" s="35" t="s">
        <v>393</v>
      </c>
      <c r="C446" s="22">
        <f>C448+C447</f>
        <v>369.6</v>
      </c>
      <c r="D446" s="22">
        <f>D448+D447</f>
        <v>132.80000000000001</v>
      </c>
      <c r="E446" s="60">
        <f t="shared" si="67"/>
        <v>-236.8</v>
      </c>
      <c r="F446" s="22">
        <f>F448+F447</f>
        <v>132.80000000000001</v>
      </c>
      <c r="G446" s="60">
        <f t="shared" si="68"/>
        <v>0</v>
      </c>
      <c r="H446" s="22">
        <f t="shared" si="64"/>
        <v>100</v>
      </c>
      <c r="I446" s="22">
        <f>I448+I447</f>
        <v>0</v>
      </c>
    </row>
    <row r="447" spans="1:9" ht="53.25" customHeight="1">
      <c r="A447" s="19" t="s">
        <v>394</v>
      </c>
      <c r="B447" s="20" t="s">
        <v>395</v>
      </c>
      <c r="C447" s="21">
        <v>369.6</v>
      </c>
      <c r="D447" s="21">
        <v>113.9</v>
      </c>
      <c r="E447" s="60">
        <f t="shared" si="67"/>
        <v>-255.70000000000002</v>
      </c>
      <c r="F447" s="21">
        <v>113.9</v>
      </c>
      <c r="G447" s="60">
        <f t="shared" si="68"/>
        <v>0</v>
      </c>
      <c r="H447" s="21">
        <f t="shared" si="64"/>
        <v>100</v>
      </c>
      <c r="I447" s="21"/>
    </row>
    <row r="448" spans="1:9">
      <c r="A448" s="19" t="s">
        <v>475</v>
      </c>
      <c r="B448" s="20" t="s">
        <v>393</v>
      </c>
      <c r="C448" s="21">
        <v>0</v>
      </c>
      <c r="D448" s="21">
        <v>18.899999999999999</v>
      </c>
      <c r="E448" s="60">
        <f t="shared" si="67"/>
        <v>18.899999999999999</v>
      </c>
      <c r="F448" s="21">
        <v>18.899999999999999</v>
      </c>
      <c r="G448" s="60">
        <f t="shared" si="68"/>
        <v>0</v>
      </c>
      <c r="H448" s="21">
        <f t="shared" si="64"/>
        <v>100</v>
      </c>
      <c r="I448" s="21"/>
    </row>
    <row r="449" spans="1:9" ht="63.75">
      <c r="A449" s="9" t="s">
        <v>396</v>
      </c>
      <c r="B449" s="54" t="s">
        <v>397</v>
      </c>
      <c r="C449" s="39">
        <f>C450</f>
        <v>0</v>
      </c>
      <c r="D449" s="39">
        <f>D450</f>
        <v>0</v>
      </c>
      <c r="E449" s="60">
        <f t="shared" si="67"/>
        <v>0</v>
      </c>
      <c r="F449" s="39">
        <f>F450</f>
        <v>27112.2</v>
      </c>
      <c r="G449" s="60">
        <f t="shared" si="68"/>
        <v>27112.2</v>
      </c>
      <c r="H449" s="39"/>
      <c r="I449" s="39">
        <f>I450</f>
        <v>0</v>
      </c>
    </row>
    <row r="450" spans="1:9" s="30" customFormat="1" ht="30.6" customHeight="1">
      <c r="A450" s="37" t="s">
        <v>476</v>
      </c>
      <c r="B450" s="54" t="s">
        <v>398</v>
      </c>
      <c r="C450" s="11">
        <f>C451</f>
        <v>0</v>
      </c>
      <c r="D450" s="11">
        <f>D451</f>
        <v>0</v>
      </c>
      <c r="E450" s="60">
        <f t="shared" si="67"/>
        <v>0</v>
      </c>
      <c r="F450" s="11">
        <f>F451</f>
        <v>27112.2</v>
      </c>
      <c r="G450" s="60">
        <f t="shared" si="68"/>
        <v>27112.2</v>
      </c>
      <c r="H450" s="39"/>
      <c r="I450" s="11">
        <f>I451</f>
        <v>0</v>
      </c>
    </row>
    <row r="451" spans="1:9" s="23" customFormat="1" ht="30.6" customHeight="1">
      <c r="A451" s="16" t="s">
        <v>477</v>
      </c>
      <c r="B451" s="55" t="s">
        <v>399</v>
      </c>
      <c r="C451" s="22">
        <f>C452+C455</f>
        <v>0</v>
      </c>
      <c r="D451" s="22">
        <f>D452+D455</f>
        <v>0</v>
      </c>
      <c r="E451" s="60">
        <f t="shared" si="67"/>
        <v>0</v>
      </c>
      <c r="F451" s="22">
        <f>F452+F455</f>
        <v>27112.2</v>
      </c>
      <c r="G451" s="60">
        <f t="shared" si="68"/>
        <v>27112.2</v>
      </c>
      <c r="H451" s="21"/>
      <c r="I451" s="22">
        <f>I452+I455</f>
        <v>0</v>
      </c>
    </row>
    <row r="452" spans="1:9" ht="25.5">
      <c r="A452" s="24" t="s">
        <v>478</v>
      </c>
      <c r="B452" s="57" t="s">
        <v>400</v>
      </c>
      <c r="C452" s="21">
        <v>0</v>
      </c>
      <c r="D452" s="21">
        <f>D453</f>
        <v>0</v>
      </c>
      <c r="E452" s="60">
        <f t="shared" si="67"/>
        <v>0</v>
      </c>
      <c r="F452" s="21">
        <f>F453+F454</f>
        <v>129.19999999999999</v>
      </c>
      <c r="G452" s="60">
        <f t="shared" si="68"/>
        <v>129.19999999999999</v>
      </c>
      <c r="H452" s="21"/>
      <c r="I452" s="21"/>
    </row>
    <row r="453" spans="1:9" ht="38.25">
      <c r="A453" s="24" t="s">
        <v>877</v>
      </c>
      <c r="B453" s="57" t="s">
        <v>876</v>
      </c>
      <c r="C453" s="21">
        <v>0</v>
      </c>
      <c r="D453" s="21">
        <v>0</v>
      </c>
      <c r="E453" s="60"/>
      <c r="F453" s="21">
        <v>3.2</v>
      </c>
      <c r="G453" s="60"/>
      <c r="H453" s="21"/>
      <c r="I453" s="21"/>
    </row>
    <row r="454" spans="1:9" ht="51">
      <c r="A454" s="24" t="s">
        <v>925</v>
      </c>
      <c r="B454" s="57" t="s">
        <v>926</v>
      </c>
      <c r="C454" s="21">
        <v>0</v>
      </c>
      <c r="D454" s="21">
        <v>0</v>
      </c>
      <c r="E454" s="60"/>
      <c r="F454" s="21">
        <v>126</v>
      </c>
      <c r="G454" s="60"/>
      <c r="H454" s="21"/>
      <c r="I454" s="21"/>
    </row>
    <row r="455" spans="1:9" ht="30.6" customHeight="1">
      <c r="A455" s="24" t="s">
        <v>479</v>
      </c>
      <c r="B455" s="57" t="s">
        <v>401</v>
      </c>
      <c r="C455" s="21">
        <v>0</v>
      </c>
      <c r="D455" s="21">
        <f t="shared" ref="D455:E455" si="70">SUM(D456:D457)</f>
        <v>0</v>
      </c>
      <c r="E455" s="21">
        <f t="shared" si="70"/>
        <v>0</v>
      </c>
      <c r="F455" s="21">
        <f>SUM(F456:F457)</f>
        <v>26983</v>
      </c>
      <c r="G455" s="60">
        <f t="shared" si="68"/>
        <v>26983</v>
      </c>
      <c r="H455" s="21"/>
      <c r="I455" s="21"/>
    </row>
    <row r="456" spans="1:9" ht="40.9" customHeight="1">
      <c r="A456" s="24" t="s">
        <v>878</v>
      </c>
      <c r="B456" s="57" t="s">
        <v>770</v>
      </c>
      <c r="C456" s="21">
        <v>0</v>
      </c>
      <c r="D456" s="21">
        <v>0</v>
      </c>
      <c r="E456" s="60"/>
      <c r="F456" s="21">
        <v>6377.9</v>
      </c>
      <c r="G456" s="60"/>
      <c r="H456" s="21"/>
      <c r="I456" s="21"/>
    </row>
    <row r="457" spans="1:9" ht="51">
      <c r="A457" s="24" t="s">
        <v>879</v>
      </c>
      <c r="B457" s="57" t="s">
        <v>771</v>
      </c>
      <c r="C457" s="21">
        <v>0</v>
      </c>
      <c r="D457" s="21">
        <v>0</v>
      </c>
      <c r="E457" s="60"/>
      <c r="F457" s="21">
        <v>20605.099999999999</v>
      </c>
      <c r="G457" s="60"/>
      <c r="H457" s="21"/>
      <c r="I457" s="21"/>
    </row>
    <row r="458" spans="1:9" ht="28.9" customHeight="1">
      <c r="A458" s="9" t="s">
        <v>402</v>
      </c>
      <c r="B458" s="10" t="s">
        <v>403</v>
      </c>
      <c r="C458" s="39">
        <f>C459</f>
        <v>0</v>
      </c>
      <c r="D458" s="39">
        <f>D459</f>
        <v>223615</v>
      </c>
      <c r="E458" s="60">
        <f t="shared" si="67"/>
        <v>223615</v>
      </c>
      <c r="F458" s="39">
        <f>F459</f>
        <v>-33507.5</v>
      </c>
      <c r="G458" s="60">
        <f t="shared" si="68"/>
        <v>-257122.5</v>
      </c>
      <c r="H458" s="39">
        <f t="shared" si="64"/>
        <v>-14.984459897591842</v>
      </c>
      <c r="I458" s="39">
        <f>I473</f>
        <v>0</v>
      </c>
    </row>
    <row r="459" spans="1:9" ht="28.9" customHeight="1">
      <c r="A459" s="16" t="s">
        <v>480</v>
      </c>
      <c r="B459" s="55" t="s">
        <v>404</v>
      </c>
      <c r="C459" s="18">
        <f>C462+C473</f>
        <v>0</v>
      </c>
      <c r="D459" s="18">
        <f>D461+D462+D463+D472+D473+D460+D465+D471</f>
        <v>223615</v>
      </c>
      <c r="E459" s="18">
        <f t="shared" ref="E459:F459" si="71">E461+E462+E463+E472+E473+E460+E465+E471</f>
        <v>223615</v>
      </c>
      <c r="F459" s="18">
        <f t="shared" si="71"/>
        <v>-33507.5</v>
      </c>
      <c r="G459" s="60">
        <f t="shared" si="68"/>
        <v>-257122.5</v>
      </c>
      <c r="H459" s="18">
        <f t="shared" si="64"/>
        <v>-14.984459897591842</v>
      </c>
      <c r="I459" s="63"/>
    </row>
    <row r="460" spans="1:9" ht="39.75" hidden="1" customHeight="1">
      <c r="A460" s="24" t="s">
        <v>775</v>
      </c>
      <c r="B460" s="57" t="s">
        <v>772</v>
      </c>
      <c r="C460" s="18">
        <v>0</v>
      </c>
      <c r="D460" s="18">
        <v>0</v>
      </c>
      <c r="E460" s="60"/>
      <c r="F460" s="18">
        <v>0</v>
      </c>
      <c r="G460" s="60"/>
      <c r="H460" s="18" t="e">
        <f t="shared" si="64"/>
        <v>#DIV/0!</v>
      </c>
      <c r="I460" s="63"/>
    </row>
    <row r="461" spans="1:9" ht="28.9" hidden="1" customHeight="1">
      <c r="A461" s="24" t="s">
        <v>731</v>
      </c>
      <c r="B461" s="57" t="s">
        <v>712</v>
      </c>
      <c r="C461" s="18">
        <v>0</v>
      </c>
      <c r="D461" s="18">
        <v>0</v>
      </c>
      <c r="E461" s="60"/>
      <c r="F461" s="26">
        <v>0</v>
      </c>
      <c r="G461" s="60"/>
      <c r="H461" s="18" t="e">
        <f t="shared" si="64"/>
        <v>#DIV/0!</v>
      </c>
      <c r="I461" s="63"/>
    </row>
    <row r="462" spans="1:9" ht="43.15" customHeight="1">
      <c r="A462" s="19" t="s">
        <v>481</v>
      </c>
      <c r="B462" s="20" t="s">
        <v>405</v>
      </c>
      <c r="C462" s="21">
        <v>0</v>
      </c>
      <c r="D462" s="21">
        <v>0</v>
      </c>
      <c r="E462" s="60">
        <f t="shared" si="67"/>
        <v>0</v>
      </c>
      <c r="F462" s="21">
        <v>-7</v>
      </c>
      <c r="G462" s="60">
        <f t="shared" si="68"/>
        <v>-7</v>
      </c>
      <c r="H462" s="18"/>
      <c r="I462" s="39"/>
    </row>
    <row r="463" spans="1:9" ht="30" hidden="1" customHeight="1">
      <c r="A463" s="19" t="s">
        <v>732</v>
      </c>
      <c r="B463" s="20" t="s">
        <v>713</v>
      </c>
      <c r="C463" s="21">
        <v>0</v>
      </c>
      <c r="D463" s="21">
        <v>0</v>
      </c>
      <c r="E463" s="60"/>
      <c r="F463" s="21">
        <v>0</v>
      </c>
      <c r="G463" s="60"/>
      <c r="H463" s="18"/>
      <c r="I463" s="39"/>
    </row>
    <row r="464" spans="1:9" ht="31.15" hidden="1" customHeight="1">
      <c r="A464" s="19" t="s">
        <v>438</v>
      </c>
      <c r="B464" s="20" t="s">
        <v>437</v>
      </c>
      <c r="C464" s="21">
        <v>0</v>
      </c>
      <c r="D464" s="21">
        <v>0</v>
      </c>
      <c r="E464" s="60">
        <f t="shared" si="67"/>
        <v>0</v>
      </c>
      <c r="F464" s="21">
        <v>0</v>
      </c>
      <c r="G464" s="60">
        <f t="shared" si="68"/>
        <v>0</v>
      </c>
      <c r="H464" s="18"/>
      <c r="I464" s="39"/>
    </row>
    <row r="465" spans="1:9" ht="42" customHeight="1">
      <c r="A465" s="19" t="s">
        <v>774</v>
      </c>
      <c r="B465" s="20" t="s">
        <v>773</v>
      </c>
      <c r="C465" s="21">
        <v>0</v>
      </c>
      <c r="D465" s="21">
        <v>0</v>
      </c>
      <c r="E465" s="60"/>
      <c r="F465" s="21">
        <v>-19.7</v>
      </c>
      <c r="G465" s="60"/>
      <c r="H465" s="18"/>
      <c r="I465" s="39"/>
    </row>
    <row r="466" spans="1:9" ht="28.9" hidden="1" customHeight="1">
      <c r="A466" s="19" t="s">
        <v>440</v>
      </c>
      <c r="B466" s="20" t="s">
        <v>439</v>
      </c>
      <c r="C466" s="21">
        <v>0</v>
      </c>
      <c r="D466" s="21">
        <v>0</v>
      </c>
      <c r="E466" s="60">
        <f t="shared" si="67"/>
        <v>0</v>
      </c>
      <c r="F466" s="21">
        <v>0</v>
      </c>
      <c r="G466" s="60">
        <f t="shared" si="68"/>
        <v>0</v>
      </c>
      <c r="H466" s="18"/>
      <c r="I466" s="39"/>
    </row>
    <row r="467" spans="1:9" ht="43.15" hidden="1" customHeight="1">
      <c r="A467" s="19" t="s">
        <v>442</v>
      </c>
      <c r="B467" s="20" t="s">
        <v>441</v>
      </c>
      <c r="C467" s="21">
        <v>0</v>
      </c>
      <c r="D467" s="21"/>
      <c r="E467" s="60">
        <f t="shared" si="67"/>
        <v>0</v>
      </c>
      <c r="F467" s="21"/>
      <c r="G467" s="60">
        <f t="shared" si="68"/>
        <v>0</v>
      </c>
      <c r="H467" s="18"/>
      <c r="I467" s="39"/>
    </row>
    <row r="468" spans="1:9" ht="51" hidden="1">
      <c r="A468" s="19" t="s">
        <v>620</v>
      </c>
      <c r="B468" s="20" t="s">
        <v>621</v>
      </c>
      <c r="C468" s="21">
        <v>0</v>
      </c>
      <c r="D468" s="21"/>
      <c r="E468" s="60">
        <f t="shared" si="67"/>
        <v>0</v>
      </c>
      <c r="F468" s="21"/>
      <c r="G468" s="60">
        <f t="shared" si="68"/>
        <v>0</v>
      </c>
      <c r="H468" s="18"/>
      <c r="I468" s="39"/>
    </row>
    <row r="469" spans="1:9" ht="51" hidden="1">
      <c r="A469" s="19" t="s">
        <v>622</v>
      </c>
      <c r="B469" s="20" t="s">
        <v>623</v>
      </c>
      <c r="C469" s="21">
        <v>0</v>
      </c>
      <c r="D469" s="21"/>
      <c r="E469" s="60">
        <f t="shared" si="67"/>
        <v>0</v>
      </c>
      <c r="F469" s="21"/>
      <c r="G469" s="60">
        <f t="shared" si="68"/>
        <v>0</v>
      </c>
      <c r="H469" s="18"/>
      <c r="I469" s="39"/>
    </row>
    <row r="470" spans="1:9" ht="31.15" hidden="1" customHeight="1">
      <c r="A470" s="19" t="s">
        <v>444</v>
      </c>
      <c r="B470" s="20" t="s">
        <v>443</v>
      </c>
      <c r="C470" s="21">
        <v>0</v>
      </c>
      <c r="D470" s="21"/>
      <c r="E470" s="60">
        <f t="shared" si="67"/>
        <v>0</v>
      </c>
      <c r="F470" s="21"/>
      <c r="G470" s="60">
        <f t="shared" si="68"/>
        <v>0</v>
      </c>
      <c r="H470" s="18"/>
      <c r="I470" s="39"/>
    </row>
    <row r="471" spans="1:9" ht="52.5" customHeight="1">
      <c r="A471" s="19" t="s">
        <v>881</v>
      </c>
      <c r="B471" s="20" t="s">
        <v>880</v>
      </c>
      <c r="C471" s="21">
        <v>0</v>
      </c>
      <c r="D471" s="21">
        <v>0</v>
      </c>
      <c r="E471" s="60"/>
      <c r="F471" s="21">
        <v>-453.5</v>
      </c>
      <c r="G471" s="60"/>
      <c r="H471" s="18"/>
      <c r="I471" s="39"/>
    </row>
    <row r="472" spans="1:9" ht="45" customHeight="1">
      <c r="A472" s="19" t="s">
        <v>733</v>
      </c>
      <c r="B472" s="20" t="s">
        <v>714</v>
      </c>
      <c r="C472" s="21">
        <v>0</v>
      </c>
      <c r="D472" s="21">
        <v>0</v>
      </c>
      <c r="E472" s="60"/>
      <c r="F472" s="21">
        <v>-1882.5</v>
      </c>
      <c r="G472" s="60"/>
      <c r="H472" s="18"/>
      <c r="I472" s="39"/>
    </row>
    <row r="473" spans="1:9" ht="31.9" customHeight="1">
      <c r="A473" s="19" t="s">
        <v>482</v>
      </c>
      <c r="B473" s="20" t="s">
        <v>406</v>
      </c>
      <c r="C473" s="21">
        <v>0</v>
      </c>
      <c r="D473" s="21">
        <v>223615</v>
      </c>
      <c r="E473" s="60">
        <f t="shared" si="67"/>
        <v>223615</v>
      </c>
      <c r="F473" s="21">
        <v>-31144.799999999999</v>
      </c>
      <c r="G473" s="60">
        <f t="shared" si="68"/>
        <v>-254759.8</v>
      </c>
      <c r="H473" s="21">
        <f t="shared" si="64"/>
        <v>-13.927867092994656</v>
      </c>
      <c r="I473" s="21"/>
    </row>
    <row r="474" spans="1:9" ht="16.149999999999999" customHeight="1">
      <c r="A474" s="9"/>
      <c r="B474" s="58" t="s">
        <v>407</v>
      </c>
      <c r="C474" s="59">
        <f>C12+C372</f>
        <v>1486484.2</v>
      </c>
      <c r="D474" s="59">
        <f>D12+D372</f>
        <v>1762590</v>
      </c>
      <c r="E474" s="60">
        <f t="shared" si="67"/>
        <v>276105.80000000005</v>
      </c>
      <c r="F474" s="59">
        <f>F12+F372</f>
        <v>1648184</v>
      </c>
      <c r="G474" s="60">
        <f t="shared" si="68"/>
        <v>-114406</v>
      </c>
      <c r="H474" s="59">
        <f t="shared" si="64"/>
        <v>93.509210877175065</v>
      </c>
      <c r="I474" s="59" t="e">
        <f>I12+I372</f>
        <v>#REF!</v>
      </c>
    </row>
  </sheetData>
  <autoFilter ref="A11:I474"/>
  <mergeCells count="9">
    <mergeCell ref="A9:A10"/>
    <mergeCell ref="B9:B10"/>
    <mergeCell ref="C9:H9"/>
    <mergeCell ref="A7:I7"/>
    <mergeCell ref="C1:I1"/>
    <mergeCell ref="C2:I2"/>
    <mergeCell ref="C3:I3"/>
    <mergeCell ref="C5:I5"/>
    <mergeCell ref="D8:I8"/>
  </mergeCells>
  <printOptions horizontalCentered="1"/>
  <pageMargins left="0.39370078740157483" right="0.15748031496062992" top="0.19685039370078741" bottom="0.19685039370078741" header="0.15748031496062992" footer="0.19685039370078741"/>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К-2</vt:lpstr>
      <vt:lpstr>'Форма К-2'!Заголовки_для_печати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sicheva_a</cp:lastModifiedBy>
  <cp:lastPrinted>2024-04-18T10:49:21Z</cp:lastPrinted>
  <dcterms:created xsi:type="dcterms:W3CDTF">2018-04-25T11:49:21Z</dcterms:created>
  <dcterms:modified xsi:type="dcterms:W3CDTF">2024-04-25T04:46:58Z</dcterms:modified>
</cp:coreProperties>
</file>